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240" yWindow="90" windowWidth="12120" windowHeight="9120"/>
  </bookViews>
  <sheets>
    <sheet name="2024" sheetId="2" r:id="rId1"/>
  </sheets>
  <definedNames>
    <definedName name="_xlnm._FilterDatabase" localSheetId="0" hidden="1">'2024'!$A$9:$IB$170</definedName>
    <definedName name="_xlnm.Print_Area" localSheetId="0">'2024'!$A$1:$L$170</definedName>
  </definedNames>
  <calcPr calcId="125725"/>
</workbook>
</file>

<file path=xl/calcChain.xml><?xml version="1.0" encoding="utf-8"?>
<calcChain xmlns="http://schemas.openxmlformats.org/spreadsheetml/2006/main">
  <c r="L55" i="2"/>
  <c r="I55"/>
  <c r="L68" l="1"/>
  <c r="L67"/>
  <c r="L66"/>
  <c r="I68"/>
  <c r="I67"/>
  <c r="I66"/>
  <c r="H65"/>
  <c r="J65"/>
  <c r="K65"/>
  <c r="G65"/>
  <c r="K39"/>
  <c r="H39"/>
  <c r="L147"/>
  <c r="I147"/>
  <c r="L91"/>
  <c r="H84"/>
  <c r="L50"/>
  <c r="H49"/>
  <c r="L12"/>
  <c r="L169"/>
  <c r="L168"/>
  <c r="L167"/>
  <c r="K166"/>
  <c r="L165"/>
  <c r="L164" s="1"/>
  <c r="L163" s="1"/>
  <c r="K164"/>
  <c r="K163" s="1"/>
  <c r="L162"/>
  <c r="L161"/>
  <c r="L160"/>
  <c r="K159"/>
  <c r="L158"/>
  <c r="L157" s="1"/>
  <c r="K157"/>
  <c r="L155"/>
  <c r="L154" s="1"/>
  <c r="K154"/>
  <c r="L153"/>
  <c r="L152" s="1"/>
  <c r="K152"/>
  <c r="L151"/>
  <c r="L150"/>
  <c r="K149"/>
  <c r="L148"/>
  <c r="K145"/>
  <c r="L143"/>
  <c r="L142"/>
  <c r="L141"/>
  <c r="L139"/>
  <c r="K138"/>
  <c r="K137" s="1"/>
  <c r="L136"/>
  <c r="L135"/>
  <c r="L134"/>
  <c r="L132"/>
  <c r="L131"/>
  <c r="L130"/>
  <c r="K129"/>
  <c r="K128" s="1"/>
  <c r="L127"/>
  <c r="L126" s="1"/>
  <c r="K126"/>
  <c r="L125"/>
  <c r="L124"/>
  <c r="K123"/>
  <c r="L122"/>
  <c r="L121"/>
  <c r="L120"/>
  <c r="K119"/>
  <c r="L118"/>
  <c r="L117"/>
  <c r="K116"/>
  <c r="L115"/>
  <c r="L113"/>
  <c r="L109"/>
  <c r="K108"/>
  <c r="L106"/>
  <c r="L105" s="1"/>
  <c r="K105"/>
  <c r="K103"/>
  <c r="L101"/>
  <c r="L100"/>
  <c r="K99"/>
  <c r="L98"/>
  <c r="L97" s="1"/>
  <c r="K97"/>
  <c r="L96"/>
  <c r="L95"/>
  <c r="L93"/>
  <c r="K92"/>
  <c r="L90"/>
  <c r="L89"/>
  <c r="L88"/>
  <c r="L86"/>
  <c r="L85"/>
  <c r="L83"/>
  <c r="L82"/>
  <c r="L81"/>
  <c r="L80"/>
  <c r="L79"/>
  <c r="L78"/>
  <c r="K77"/>
  <c r="L76"/>
  <c r="L75"/>
  <c r="L74"/>
  <c r="L73"/>
  <c r="L71"/>
  <c r="K70"/>
  <c r="L64"/>
  <c r="L63" s="1"/>
  <c r="K63"/>
  <c r="L62"/>
  <c r="L61"/>
  <c r="L60"/>
  <c r="K59"/>
  <c r="L58"/>
  <c r="L57"/>
  <c r="L56"/>
  <c r="L54"/>
  <c r="L53"/>
  <c r="L52"/>
  <c r="L51"/>
  <c r="L48"/>
  <c r="L47"/>
  <c r="L46"/>
  <c r="L45"/>
  <c r="L44"/>
  <c r="K43"/>
  <c r="L42"/>
  <c r="L40"/>
  <c r="L38"/>
  <c r="L37"/>
  <c r="K36"/>
  <c r="K33"/>
  <c r="L32"/>
  <c r="L31"/>
  <c r="L30"/>
  <c r="L28"/>
  <c r="L27"/>
  <c r="L26"/>
  <c r="L25"/>
  <c r="L23"/>
  <c r="K21"/>
  <c r="L20"/>
  <c r="L18"/>
  <c r="L17"/>
  <c r="L16"/>
  <c r="L14"/>
  <c r="L13"/>
  <c r="K11"/>
  <c r="H166"/>
  <c r="I169"/>
  <c r="I168"/>
  <c r="I167"/>
  <c r="I165"/>
  <c r="I164" s="1"/>
  <c r="I163" s="1"/>
  <c r="H164"/>
  <c r="H163" s="1"/>
  <c r="H159"/>
  <c r="H157"/>
  <c r="H154"/>
  <c r="I161"/>
  <c r="I160"/>
  <c r="I155"/>
  <c r="I154" s="1"/>
  <c r="I153"/>
  <c r="I152" s="1"/>
  <c r="I151"/>
  <c r="I150"/>
  <c r="I148"/>
  <c r="H152"/>
  <c r="H149"/>
  <c r="H145"/>
  <c r="H138"/>
  <c r="H137" s="1"/>
  <c r="I143"/>
  <c r="I142"/>
  <c r="I141"/>
  <c r="I139"/>
  <c r="I136"/>
  <c r="I135"/>
  <c r="I134"/>
  <c r="I132"/>
  <c r="I131"/>
  <c r="I130"/>
  <c r="H129"/>
  <c r="H128" s="1"/>
  <c r="H126"/>
  <c r="I127"/>
  <c r="I126" s="1"/>
  <c r="I125"/>
  <c r="I124"/>
  <c r="H123"/>
  <c r="H119"/>
  <c r="H116"/>
  <c r="I122"/>
  <c r="I121"/>
  <c r="I120"/>
  <c r="I118"/>
  <c r="I117"/>
  <c r="I115"/>
  <c r="I113"/>
  <c r="H105"/>
  <c r="H108"/>
  <c r="I109"/>
  <c r="I106"/>
  <c r="I105" s="1"/>
  <c r="H103"/>
  <c r="H99"/>
  <c r="H97"/>
  <c r="H92"/>
  <c r="I101"/>
  <c r="I100"/>
  <c r="I98"/>
  <c r="I97" s="1"/>
  <c r="I96"/>
  <c r="I95"/>
  <c r="I93"/>
  <c r="I90"/>
  <c r="I89"/>
  <c r="I88"/>
  <c r="I86"/>
  <c r="I85"/>
  <c r="I83"/>
  <c r="I82"/>
  <c r="H77"/>
  <c r="I81"/>
  <c r="I80"/>
  <c r="I79"/>
  <c r="I78"/>
  <c r="I76"/>
  <c r="I75"/>
  <c r="I74"/>
  <c r="I73"/>
  <c r="I71"/>
  <c r="I64"/>
  <c r="I63" s="1"/>
  <c r="I62"/>
  <c r="I61"/>
  <c r="I60"/>
  <c r="H70"/>
  <c r="H63"/>
  <c r="H59"/>
  <c r="I58"/>
  <c r="I57"/>
  <c r="I56"/>
  <c r="I54"/>
  <c r="I53"/>
  <c r="I52"/>
  <c r="I51"/>
  <c r="H36"/>
  <c r="H43"/>
  <c r="I48"/>
  <c r="I47"/>
  <c r="I46"/>
  <c r="I45"/>
  <c r="I44"/>
  <c r="I42"/>
  <c r="I40"/>
  <c r="I38"/>
  <c r="I37"/>
  <c r="H33"/>
  <c r="I32"/>
  <c r="I31"/>
  <c r="I30"/>
  <c r="I28"/>
  <c r="I27"/>
  <c r="I26"/>
  <c r="I25"/>
  <c r="I24"/>
  <c r="I23"/>
  <c r="H21"/>
  <c r="I13"/>
  <c r="I14"/>
  <c r="I16"/>
  <c r="I17"/>
  <c r="I18"/>
  <c r="I20"/>
  <c r="I12"/>
  <c r="H11"/>
  <c r="G158"/>
  <c r="I158" s="1"/>
  <c r="I157" s="1"/>
  <c r="G162"/>
  <c r="I162" s="1"/>
  <c r="J152"/>
  <c r="G152"/>
  <c r="J104"/>
  <c r="L104" s="1"/>
  <c r="L103" s="1"/>
  <c r="G104"/>
  <c r="I104" s="1"/>
  <c r="I103" s="1"/>
  <c r="G35"/>
  <c r="I35" s="1"/>
  <c r="J35"/>
  <c r="L35" s="1"/>
  <c r="J34"/>
  <c r="L34" s="1"/>
  <c r="G34"/>
  <c r="I34" s="1"/>
  <c r="L29"/>
  <c r="I29"/>
  <c r="J19"/>
  <c r="L19" s="1"/>
  <c r="G19"/>
  <c r="I19" s="1"/>
  <c r="J140"/>
  <c r="L140" s="1"/>
  <c r="G140"/>
  <c r="I140" s="1"/>
  <c r="J157"/>
  <c r="J110"/>
  <c r="L110" s="1"/>
  <c r="G110"/>
  <c r="I110" s="1"/>
  <c r="J111"/>
  <c r="L111" s="1"/>
  <c r="J112"/>
  <c r="L112" s="1"/>
  <c r="G111"/>
  <c r="I111" s="1"/>
  <c r="G112"/>
  <c r="I112" s="1"/>
  <c r="H69" l="1"/>
  <c r="I102"/>
  <c r="L116"/>
  <c r="L77"/>
  <c r="L102"/>
  <c r="L33"/>
  <c r="I99"/>
  <c r="I119"/>
  <c r="L159"/>
  <c r="L156" s="1"/>
  <c r="I36"/>
  <c r="K144"/>
  <c r="I43"/>
  <c r="I166"/>
  <c r="K102"/>
  <c r="K107"/>
  <c r="L138"/>
  <c r="L137" s="1"/>
  <c r="H102"/>
  <c r="I116"/>
  <c r="I123"/>
  <c r="I138"/>
  <c r="I137" s="1"/>
  <c r="I59"/>
  <c r="L36"/>
  <c r="L43"/>
  <c r="L59"/>
  <c r="L166"/>
  <c r="I159"/>
  <c r="I156" s="1"/>
  <c r="L119"/>
  <c r="L123"/>
  <c r="K156"/>
  <c r="I149"/>
  <c r="L99"/>
  <c r="L149"/>
  <c r="I77"/>
  <c r="H10"/>
  <c r="L65"/>
  <c r="I65"/>
  <c r="L49"/>
  <c r="K84"/>
  <c r="K69" s="1"/>
  <c r="I91"/>
  <c r="K49"/>
  <c r="K10" s="1"/>
  <c r="H156"/>
  <c r="H144"/>
  <c r="H107"/>
  <c r="I33"/>
  <c r="J146"/>
  <c r="L146" s="1"/>
  <c r="L145" s="1"/>
  <c r="J24"/>
  <c r="L24" s="1"/>
  <c r="G157"/>
  <c r="G146"/>
  <c r="K170" l="1"/>
  <c r="H170"/>
  <c r="L144"/>
  <c r="I146"/>
  <c r="I145" s="1"/>
  <c r="I144" s="1"/>
  <c r="G145"/>
  <c r="G22"/>
  <c r="J166"/>
  <c r="J164"/>
  <c r="J163" s="1"/>
  <c r="J159"/>
  <c r="J156" s="1"/>
  <c r="J154"/>
  <c r="J149"/>
  <c r="J145"/>
  <c r="J138"/>
  <c r="J137" s="1"/>
  <c r="J133"/>
  <c r="J126"/>
  <c r="J123"/>
  <c r="J119"/>
  <c r="J116"/>
  <c r="J114"/>
  <c r="L114" s="1"/>
  <c r="L108" s="1"/>
  <c r="L107" s="1"/>
  <c r="J105"/>
  <c r="J103"/>
  <c r="J99"/>
  <c r="J97"/>
  <c r="J94"/>
  <c r="J87"/>
  <c r="J77"/>
  <c r="J72"/>
  <c r="J63"/>
  <c r="J59"/>
  <c r="J49"/>
  <c r="J43"/>
  <c r="J36"/>
  <c r="J33"/>
  <c r="J22"/>
  <c r="J15"/>
  <c r="G103"/>
  <c r="G138"/>
  <c r="G137" s="1"/>
  <c r="G159"/>
  <c r="G156" s="1"/>
  <c r="G166"/>
  <c r="G133"/>
  <c r="G114"/>
  <c r="I114" s="1"/>
  <c r="I108" s="1"/>
  <c r="I107" s="1"/>
  <c r="G94"/>
  <c r="G87"/>
  <c r="G72"/>
  <c r="G43"/>
  <c r="G15"/>
  <c r="G123"/>
  <c r="G154"/>
  <c r="G77"/>
  <c r="G99"/>
  <c r="G164"/>
  <c r="G163" s="1"/>
  <c r="G149"/>
  <c r="G63"/>
  <c r="G33"/>
  <c r="G36"/>
  <c r="G59"/>
  <c r="G97"/>
  <c r="G105"/>
  <c r="G116"/>
  <c r="G126"/>
  <c r="G119"/>
  <c r="G108" l="1"/>
  <c r="G107" s="1"/>
  <c r="G70"/>
  <c r="I72"/>
  <c r="I70" s="1"/>
  <c r="G129"/>
  <c r="G128" s="1"/>
  <c r="I133"/>
  <c r="I129" s="1"/>
  <c r="I128" s="1"/>
  <c r="G92"/>
  <c r="I94"/>
  <c r="I92" s="1"/>
  <c r="J39"/>
  <c r="L41"/>
  <c r="L39" s="1"/>
  <c r="J21"/>
  <c r="L22"/>
  <c r="L21" s="1"/>
  <c r="J70"/>
  <c r="L72"/>
  <c r="L70" s="1"/>
  <c r="J11"/>
  <c r="L15"/>
  <c r="L11" s="1"/>
  <c r="J92"/>
  <c r="L94"/>
  <c r="L92" s="1"/>
  <c r="G49"/>
  <c r="I50"/>
  <c r="I49" s="1"/>
  <c r="G11"/>
  <c r="I15"/>
  <c r="I11" s="1"/>
  <c r="G84"/>
  <c r="I87"/>
  <c r="I84" s="1"/>
  <c r="G39"/>
  <c r="I41"/>
  <c r="I39" s="1"/>
  <c r="J84"/>
  <c r="L87"/>
  <c r="L84" s="1"/>
  <c r="J129"/>
  <c r="J128" s="1"/>
  <c r="L133"/>
  <c r="L129" s="1"/>
  <c r="L128" s="1"/>
  <c r="G21"/>
  <c r="I22"/>
  <c r="I21" s="1"/>
  <c r="J144"/>
  <c r="G144"/>
  <c r="G102"/>
  <c r="J108"/>
  <c r="J107" s="1"/>
  <c r="J102"/>
  <c r="I69" l="1"/>
  <c r="J69"/>
  <c r="L69"/>
  <c r="G69"/>
  <c r="J10"/>
  <c r="L10"/>
  <c r="G10"/>
  <c r="I10"/>
  <c r="L170" l="1"/>
  <c r="J170"/>
  <c r="J180" s="1"/>
  <c r="I170"/>
  <c r="G170"/>
  <c r="G178" s="1"/>
  <c r="G180" l="1"/>
</calcChain>
</file>

<file path=xl/sharedStrings.xml><?xml version="1.0" encoding="utf-8"?>
<sst xmlns="http://schemas.openxmlformats.org/spreadsheetml/2006/main" count="936" uniqueCount="275">
  <si>
    <t>Обеспечение функционирования МУ «Многофункциональный центр предоставления государственных и муниципальных услуг в Пучежском муниципальном районе» (Закупка товаров, работ и услуг для обеспечения государственных (муниципальных) нужд)</t>
  </si>
  <si>
    <t>Осуществление части переданных муниципальному району полномочий Пучежского городского поселения по решению вопросов местного значения (ведение справочно-адресной работы по учету и регистрации граждан на территории поселения) (Закупка товаров, работ и услуг для обеспечения государственных (муниципальных) нужд)</t>
  </si>
  <si>
    <t>Осуществление отдельных государственных полномочий в сфере административных правонарушений (Закупка товаров, работ и услуг для обеспечения государственных (муниципальных) нужд)</t>
  </si>
  <si>
    <t>Осуществление полномочий по созданию и организации деятельности комиссий по делам несовершеннолетних и защите их прав (Закупка товаров, работ и услуг для обеспечения государственных (муниципальных) нужд)</t>
  </si>
  <si>
    <t>Осуществление отдельных государственных полномочий в области обращения с животными в части организации мероприятий при осуществлении деятельности по обращению с животными без владельцев (Закупка товаров, работ и услуг для обеспечения государственных (муниципальных) нужд)</t>
  </si>
  <si>
    <t>Функционирование (техническое обслуживание и эксплуатация) блочно-модульной котельной д. Затеиха (Закупка товаров, работ и услуг для обеспечения государственных (муниципальных) нужд)</t>
  </si>
  <si>
    <t>Функционирование станций катодной защиты газопроводов, находящихся в собственности Пучежского муниципального района (Закупка товаров, работ и услуг для обеспечения государственных (муниципальных) нужд)</t>
  </si>
  <si>
    <t>Организация технического обслуживания газопроводов, сооружений на них, газового оборудования и оказание услуг аварийно-диспетчерской службы, иные мероприятия, связанные с содержанием и обслуживанием объектов газового хозяйства (Закупка товаров, работ и услуг для обеспечения государственных (муниципальных) нужд)</t>
  </si>
  <si>
    <t>Осуществление переданных государственных полномочий Ивановской области по выплате компенсации части родительской платы за присмотр и уход за детьми в образовательных организациях, реализующих образовательную программу дошкольного образования (Социальное обеспечение и иные выплаты населению)</t>
  </si>
  <si>
    <t>Пенсионное обеспечение лиц, замещающих выборные муниципальные должности и должности муниципальной службы Пучежского муниципального района (Социальное обеспечение и иные выплаты населению)</t>
  </si>
  <si>
    <t>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 (Капитальные вложения в объекты государственной (муниципальной) собственности)</t>
  </si>
  <si>
    <t>Осуществление части переданных муниципальному району полномочий Пучежского городского поселения по решению вопросов местного значения по организации досуга и обеспечения жителей поселения услугами организаций культуры (обеспечение функционирования учреждений) (Предоставление субсидий бюджетным, автономным учреждениям и иным некоммерческим организациям)</t>
  </si>
  <si>
    <t>Осуществление части переданных муниципальному району полномочий Затеихинского сельского  поселения по решению вопросов местного значения по организации досуга и обеспечения жителей поселения услугами организаций культуры (обеспечение функционирования учреждений досуга) (Предоставление субсидий бюджетным, автономным учреждениям и иным некоммерческим организациям)</t>
  </si>
  <si>
    <t>Осуществление части переданных муниципальному району полномочий Илья-Высоковского сельского  поселения по решению вопросов местного значения по организации досуга и обеспечения жителей поселения услугами организаций культуры (обеспечение функционирования учреждений культурного досуга) (Предоставление субсидий бюджетным, автономным учреждениям и иным некоммерческим организациям)</t>
  </si>
  <si>
    <t>Основное мероприятие «Поддержка социально-ориентированных некоммерческих организаций"</t>
  </si>
  <si>
    <t>Осуществление части переданных муниципальному району полномочий Мортковского сельского  поселения по решению вопросов местного значения по организации досуга и обеспечения жителей поселения услугами организаций культуры (обеспечение функционирования учреждений культурного досуга) (Предоставление субсидий бюджетным, автономным учреждениям и иным некоммерческим организациям)</t>
  </si>
  <si>
    <t>Осуществление части переданных муниципальному району полномочий Сеготского сельского  поселения по решению вопросов местного значения по организации досуга и обеспечения жителей поселения услугами организаций культуры (обеспечение функционирования учреждений культурного досуга) (Предоставление субсидий бюджетным, автономным учреждениям и иным некоммерческим организациям)</t>
  </si>
  <si>
    <t>Осуществление части переданных муниципальному району полномочий Пучежского городского поселения на выполнение мероприятий по повышению туристического потенциала городского поселения (обеспечение деятельности муниципальных учреждений культуры) (Предоставление субсидий бюджетным, автономным учреждениям и иным некоммерческим организациям)</t>
  </si>
  <si>
    <t>Субсидия СОНКО Пучежской районной ветеранской общественной организации Всероссийской общественной организации ветеранов (инвалидов) войны, труда, Вооруженных Сил и правоохранительных органов (Предоставление субсидий бюджетным, автономным учреждениям и иным некоммерческим организациям)</t>
  </si>
  <si>
    <t>Организация дошкольного образования и обеспечение функционирования муниципальных учреждений (Иные бюджетные ассигнования)</t>
  </si>
  <si>
    <t>Организация общего образования  и обеспечение функционирования муниципальных учреждений (Иные бюджетные ассигнования)</t>
  </si>
  <si>
    <t>Обеспечение деятельности Муниципального учреждения по обслуживанию муниципальных учреждений Пучежского муниципального района Ивановской области (Иные бюджетные ассигнования)</t>
  </si>
  <si>
    <t>Организация дополнительного образования и обеспечение функционирования организаций в сфере культуры и искусства (Иные бюджетные ассигнования)</t>
  </si>
  <si>
    <t>Предоставление музейных услуг на базе МУК «Краеведческий музей» (Иные бюджетные ассигнования)</t>
  </si>
  <si>
    <t>Обеспечений функций органов местного самоуправления Пучежского муниципального района (Иные бюджетные ассигнования)</t>
  </si>
  <si>
    <t>Обеспечение деятельности МУ «Управление административно-хозяйственного обеспечения» (Иные бюджетные ассигнования)</t>
  </si>
  <si>
    <t>Резервный фонд администрации Пучежского муниципального района (Иные бюджетные ассигнования)</t>
  </si>
  <si>
    <t>Обеспечение функционирования МУ «Многофункциональный центр предоставления государственных и муниципальных услуг в Пучежском муниципальном районе» (Иные бюджетные ассигнования)</t>
  </si>
  <si>
    <t>Муниципальная программа Пучежского муниципального района «Снижение административных барьеров, оптимизация и повышение качества предоставления государственных и муниципальных услуг в Пучежском муниципальном районе, в том числе на базе многофункциональных центров предоставления государственных и муниципальных услуг»</t>
  </si>
  <si>
    <t>ВСЕГО</t>
  </si>
  <si>
    <t>Целевая статья</t>
  </si>
  <si>
    <t>Наименование</t>
  </si>
  <si>
    <t>Вид расхода</t>
  </si>
  <si>
    <t>Сумма, руб</t>
  </si>
  <si>
    <t>07</t>
  </si>
  <si>
    <t>01</t>
  </si>
  <si>
    <t>0</t>
  </si>
  <si>
    <t>00010</t>
  </si>
  <si>
    <t>100</t>
  </si>
  <si>
    <t>200</t>
  </si>
  <si>
    <t>800</t>
  </si>
  <si>
    <t>00020</t>
  </si>
  <si>
    <t>00040</t>
  </si>
  <si>
    <t>00050</t>
  </si>
  <si>
    <t>00070</t>
  </si>
  <si>
    <t>80170</t>
  </si>
  <si>
    <t>02</t>
  </si>
  <si>
    <t>00030</t>
  </si>
  <si>
    <t>80150</t>
  </si>
  <si>
    <t>03</t>
  </si>
  <si>
    <t>00090</t>
  </si>
  <si>
    <t>05</t>
  </si>
  <si>
    <t>04</t>
  </si>
  <si>
    <t>10</t>
  </si>
  <si>
    <t>06</t>
  </si>
  <si>
    <t>300</t>
  </si>
  <si>
    <t>60080</t>
  </si>
  <si>
    <t>09</t>
  </si>
  <si>
    <t>00100</t>
  </si>
  <si>
    <t>S0190</t>
  </si>
  <si>
    <t>80200</t>
  </si>
  <si>
    <t>00130</t>
  </si>
  <si>
    <t>00150</t>
  </si>
  <si>
    <t>L3041</t>
  </si>
  <si>
    <t>60030</t>
  </si>
  <si>
    <t>80100</t>
  </si>
  <si>
    <t>80110</t>
  </si>
  <si>
    <t>08</t>
  </si>
  <si>
    <t>00170</t>
  </si>
  <si>
    <t>00180</t>
  </si>
  <si>
    <t>9160Г</t>
  </si>
  <si>
    <t>600</t>
  </si>
  <si>
    <t>9260З</t>
  </si>
  <si>
    <t>9360И</t>
  </si>
  <si>
    <t>9460М</t>
  </si>
  <si>
    <t>9560С</t>
  </si>
  <si>
    <t>00190</t>
  </si>
  <si>
    <t>9180Г</t>
  </si>
  <si>
    <t>00200</t>
  </si>
  <si>
    <t>9183Г</t>
  </si>
  <si>
    <t>9162Г</t>
  </si>
  <si>
    <t>40010</t>
  </si>
  <si>
    <t>00230</t>
  </si>
  <si>
    <t>11</t>
  </si>
  <si>
    <t>9155Г</t>
  </si>
  <si>
    <t>00300</t>
  </si>
  <si>
    <t>00310</t>
  </si>
  <si>
    <t>13</t>
  </si>
  <si>
    <t>00380</t>
  </si>
  <si>
    <t>00360</t>
  </si>
  <si>
    <t>60070</t>
  </si>
  <si>
    <t>00290</t>
  </si>
  <si>
    <t>9152Г</t>
  </si>
  <si>
    <t>80350</t>
  </si>
  <si>
    <t>80360</t>
  </si>
  <si>
    <t>80370</t>
  </si>
  <si>
    <t>90010</t>
  </si>
  <si>
    <t>500</t>
  </si>
  <si>
    <t>400</t>
  </si>
  <si>
    <t>00510</t>
  </si>
  <si>
    <t>00520</t>
  </si>
  <si>
    <t>00530</t>
  </si>
  <si>
    <t>16</t>
  </si>
  <si>
    <t>40</t>
  </si>
  <si>
    <t>9</t>
  </si>
  <si>
    <t>00</t>
  </si>
  <si>
    <t>00540</t>
  </si>
  <si>
    <t>прог-рамма</t>
  </si>
  <si>
    <t>под-прог-рам-ма</t>
  </si>
  <si>
    <t>основ-ного меро-прия-тие</t>
  </si>
  <si>
    <t>направ-ление расходов</t>
  </si>
  <si>
    <t>Муниципальная программа Пучежского муниципального района «Развитие образования Пучежского муниципального района»</t>
  </si>
  <si>
    <t>Основное мероприятие «Дошкольное образование в муниципальных учреждениях Пучежского муниципального района»</t>
  </si>
  <si>
    <t>Основное мероприятие «Общее образование в муниципальных учреждениях Пучежского муниципального района»</t>
  </si>
  <si>
    <t>Основное мероприятие «Дополнительное образование в муниципальных учреждениях Пучежского муниципального района»</t>
  </si>
  <si>
    <t>Основное мероприятие «Повышение педагогического потенциала, увеличение количества педагогов, внедряющих современные образовательные технологии»</t>
  </si>
  <si>
    <t>Основное мероприятие «Сохранение и укрепление здоровья обучающихся»</t>
  </si>
  <si>
    <t>Основное мероприятие «Развитие интеллектуального, физического, творческого потенциала обучающихся. Патриотическое воспитание»</t>
  </si>
  <si>
    <t>Основное мероприятие «Финансовое обеспечение предоставления мер социальной поддержки в сфере образования»</t>
  </si>
  <si>
    <t>Основное мероприятие «Организация исполнения районного бюджета в части средств, предусмотренных на реализацию муниципальной программы»</t>
  </si>
  <si>
    <t>Муниципальная программа Пучежского муниципального района «Развитие культуры и туризма Пучежского муниципального района»</t>
  </si>
  <si>
    <t>Основное мероприятие «Дополнительное образование в сфере культуры и искусства в муниципальных учреждениях Пучежского муниципального района»</t>
  </si>
  <si>
    <t>Основное мероприятие «Организация культурного досуга  и отдыха населения Пучежского муниципального района»</t>
  </si>
  <si>
    <t>Основное мероприятие «Предоставление библиотечных  услуг»</t>
  </si>
  <si>
    <t>Основное мероприятие «Развитие музейного дела»</t>
  </si>
  <si>
    <t>Основное мероприятие «Создание модельных библиотек»</t>
  </si>
  <si>
    <t>Основное мероприятие «Создание благоприятных условий для устойчивого развития сферы туризма в Пучежском муниципальном районе»</t>
  </si>
  <si>
    <t>Основное мероприятие «Дополнительное образование в сфере физической культуры и спорта в муниципальных учреждениях Пучежского муниципального района»</t>
  </si>
  <si>
    <t>Основное мероприятие «Физическое воспитание, обеспечение организации и проведения физкультурных и спортивных мероприятий»</t>
  </si>
  <si>
    <t>Муниципальная программа Пучежского муниципального района «Совершенствование местного самоуправления Пучежского муниципального района»</t>
  </si>
  <si>
    <t>Основное мероприятие «Обеспечение деятельности органов местного самоуправления Пучежского муниципального района»</t>
  </si>
  <si>
    <t>Основное мероприятие «Организация мероприятий муниципального характера и вручения наград»</t>
  </si>
  <si>
    <t>Основное мероприятие «Развитие муниципальной службы, выполнений гарантий, предусмотренных законодательством о муниципальной службе»</t>
  </si>
  <si>
    <t>Основное мероприятие «Выполнение мероприятий,  связанных с деятельностью органов местного самоуправления Пучежского муниципального района»</t>
  </si>
  <si>
    <t>Содержание автомобильных дорог общего пользования местного значения (Закупка товаров, работ и услуг для обеспечения государственных (муниципальных) нужд)</t>
  </si>
  <si>
    <t>Проектирование строительства (реконструкции), капитального ремонта, строительство (реконструкцию), капитальный ремонт, ремонт и содержание автомобильных дорог общего пользования местного значения, в том числе на формирование муниципальных дорожных фондов (Закупка товаров, работ и услуг для обеспечения государственных (муниципальных) нужд)</t>
  </si>
  <si>
    <t>L5191</t>
  </si>
  <si>
    <t>Государственная поддержка отрасли культуры (Реализация мероприятий по модернизации библиотек в части комплектования книжных фондов библиотек муниципальных образований) (Закупка товаров, работ и услуг для обеспечения государственных (муниципальных) нужд)</t>
  </si>
  <si>
    <t>00550</t>
  </si>
  <si>
    <t>Обеспечение функционирования модели персонифицированного финансирования дополнительного образования детей (Предоставление субсидий бюджетным, автономным учреждениям и иным некоммерческим организациям)</t>
  </si>
  <si>
    <t>Проведение диспансеризации лиц, замещающих должности муниципальной службы (Закупка товаров, работ и услуг для обеспечения государственных (муниципальных) нужд)</t>
  </si>
  <si>
    <t>00340</t>
  </si>
  <si>
    <t xml:space="preserve">Основное мероприятие «Оказание государственных и муниципальных услуг» </t>
  </si>
  <si>
    <t>Муниципальная программа «Пучежского муниципального района «Профилактика правонарушений и наркомании, обеспечение безопасности граждан на территории Пучежского муниципального района</t>
  </si>
  <si>
    <t>Основное мероприятие «Профилактика правонарушений на территории Пучежского муниципального района»</t>
  </si>
  <si>
    <t>Муниципальная программа Пучежского муниципального района «Развитие транспортной системы Пучежского муниципального района»</t>
  </si>
  <si>
    <t>Основное мероприятие «Содержание автомобильных дорог общего пользования местного значения»</t>
  </si>
  <si>
    <t>Муниципальная программа «Газификация Пучежского муниципального района»</t>
  </si>
  <si>
    <t>Основное мероприятие «Содержание и обслуживание объектов газового  хозяйства»</t>
  </si>
  <si>
    <t>Муниципальная программа Пучежского муниципального района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</si>
  <si>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Основное мероприятие «Обеспечение жилыми помещениями детей-сирот и детей, оставшимся без попечения родителей, лицам из их числа по договорам найма специализированных жилых помещений»</t>
  </si>
  <si>
    <t>Непрограммные направления деятельности</t>
  </si>
  <si>
    <t>00000</t>
  </si>
  <si>
    <t>Осуществление части переданных муниципальному району полномочий Пучежского городского поселения по решению вопросов местного значения по организации библиотечного обслуживания населения, комплектование и обеспечение сохранности библиотечных фондов (обеспечение функционирования библиотек) (Иные бюджетные ассигнования)</t>
  </si>
  <si>
    <t>Организация дошкольного образования и обеспечение функционирования муниципальных учреждений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</si>
  <si>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</si>
  <si>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Организация общего образования  и обеспечение функционирования муниципальных учреждений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</si>
  <si>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Финансовое обеспечение государственных гарантий реализации прав на получение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в муниципальных общеобразовательных организациях,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</si>
  <si>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Предоставление ежемесячных муниципальных выплат молодым специалистам муниципальных образовательных учреждений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</si>
  <si>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Обеспечение деятельности Муниципального учреждения по обслуживанию муниципальных учреждений Пучежского муниципального района Ивановской области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</si>
  <si>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Организация дополнительного образования и обеспечение функционирования организаций в сфере культуры и искусства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</si>
  <si>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Осуществление библиотечного и информационного обслуживания пользователей библиотек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</si>
  <si>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Осуществление части переданных муниципальному району полномочий Пучежского городского поселения по решению вопросов местного значения по организации библиотечного обслуживания населения, комплектование и обеспечение сохранности библиотечных фондов (обеспечение функционирования библиотек)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</si>
  <si>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Предоставление музейных услуг на базе МУК «Краеведческий музей»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</si>
  <si>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Глава Пучежского муниципального района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</si>
  <si>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Обеспечений функций органов местного самоуправления Пучежского муниципального района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</si>
  <si>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Обеспечение деятельности МУ «Управление административно-хозяйственного обеспечения»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</si>
  <si>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Осуществление части переданных муниципальному району полномочий Пучежского городского поселения по решению вопросов местного значения по оказанию финансовой поддержки футбольной команде "Волга" (Предоставление субсидий бюджетным, автономным учреждениям и иным некоммерческим организациям)</t>
  </si>
  <si>
    <t>Вовлечение молодежи в общественную жизнь района, гражданско-патриотическое воспитание (Закупка товаров, работ и услуг для обеспечения государственных (муниципальных) нужд)</t>
  </si>
  <si>
    <t>Пропаганда здорового образа жизни. Профилактика алкоголизма, наркомании и асоциальных явлений в молодежной среде (Предоставление субсидий бюджетным, автономным учреждениям и иным некоммерческим организациям)</t>
  </si>
  <si>
    <t>00110</t>
  </si>
  <si>
    <t>00120</t>
  </si>
  <si>
    <t>L5990</t>
  </si>
  <si>
    <t>Подготовка проектов межевания земельных участков и на проведение кадастровых работ  (Закупка товаров, работ и услуг для обеспечения государственных (муниципальных) нужд)</t>
  </si>
  <si>
    <t>S2910</t>
  </si>
  <si>
    <t>Обеспечение функционирования МУ «Многофункциональный центр предоставления государственных и муниципальных услуг в Пучежском муниципальном районе»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</si>
  <si>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Осуществление части переданных муниципальному району полномочий Пучежского городского поселения по решению вопросов местного значения (ведение справочно-адресной работы по учету и регистрации граждан на территории поселения)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</si>
  <si>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Осуществление полномочий по созданию и организации деятельности комиссий по делам несовершеннолетних и защите их прав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</si>
  <si>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Обеспечение функционирования Председателя Совета Пучежского муниципального района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</si>
  <si>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Организация дошкольного образования и обеспечение функционирования муниципальных учреждений (Закупка товаров, работ и услуг для обеспечения государственных (муниципальных) нужд)</t>
  </si>
  <si>
    <t>Присмотр и уход за детьми, в части питания детей образовательного учреждения (Закупка товаров, работ и услуг для обеспечения государственных (муниципальных) нужд)</t>
  </si>
  <si>
    <t>Обеспечение пожарной безопасности муниципальных учреждений (Закупка товаров, работ и услуг для обеспечения государственных (муниципальных) нужд)</t>
  </si>
  <si>
    <t>Обеспечение антитеррористической защищенности образовательных организаций (Закупка товаров, работ и услуг для обеспечения государственных (муниципальных) нужд)</t>
  </si>
  <si>
    <t>Выполнение мероприятий, направленных на охрану труда и предупреждение профессиональных заболеваний (Закупка товаров, работ и услуг для обеспечения государственных (муниципальных) нужд)</t>
  </si>
  <si>
    <t>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 (Закупка товаров, работ и услуг для обеспечения государственных (муниципальных) нужд)</t>
  </si>
  <si>
    <t>Организация общего образования  и обеспечение функционирования муниципальных учреждений (Закупка товаров, работ и услуг для обеспечения государственных (муниципальных) нужд)</t>
  </si>
  <si>
    <t>Обеспечение пожарной безопасности муниципальных  учреждений (Закупка товаров, работ и услуг для обеспечения государственных (муниципальных) нужд)</t>
  </si>
  <si>
    <t>Финансовое обеспечение государственных гарантий реализации прав на получение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в муниципальных общеобразовательных организациях,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 (Закупка товаров, работ и услуг для обеспечения государственных (муниципальных) нужд)</t>
  </si>
  <si>
    <t>Создание условий для организации отдыха и оздоровления детей в образовательных организациях (Закупка товаров, работ и услуг для обеспечения государственных (муниципальных) нужд)</t>
  </si>
  <si>
    <t>Муниципальная программа Пучежского муниципального района «Развитие физической культуры и спорта в Пучежском муниципальном районе»</t>
  </si>
  <si>
    <t>Организация временной занятости несовершеннолетних граждан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</si>
  <si>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00320</t>
  </si>
  <si>
    <t>Повышение квалификации муниципальных служащих (Закупка товаров, работ и услуг для обеспечения государственных (муниципальных) нужд)</t>
  </si>
  <si>
    <t>00350</t>
  </si>
  <si>
    <t>Размещение информации о деятельности органов местного самоуправления Пучежского муниципального района (Закупка товаров, работ и услуг для обеспечения государственных (муниципальных) нужд)</t>
  </si>
  <si>
    <t>82910</t>
  </si>
  <si>
    <t>Софинансирование расходов по обеспечению функционирования многофункциональных центров предоставления государственных и муниципальных услуг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</si>
  <si>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Софинансирование расходов по обеспечению функционирования многофункциональных центров предоставления государственных и муниципальных услуг (Закупка товаров, работ и услуг для обеспечения государственных (муниципальных) нужд)</t>
  </si>
  <si>
    <t>82400</t>
  </si>
  <si>
    <t>Осуществление отдельных государственных полномочий по организации проведения на территории Ивановской области мероприятий по предупреждению и ликвидации болезней животных, их лечению, защите населения от болезней, общих для человека и животных, в части организации проведения мероприятий по содержанию сибиреязвенных скотомогильников (Закупка товаров, работ и услуг для обеспечения государственных (муниципальных) нужд)</t>
  </si>
  <si>
    <t>Организация дополнительного образования и обеспечение функционирования организаций в сфере образования (Предоставление субсидий бюджетным, автономным учреждениям и иным некоммерческим организациям)</t>
  </si>
  <si>
    <t>Организация дополнительного образования и обеспечение функционирования организаций в сфере физической культуры и спорта (Предоставление субсидий бюджетным, автономным учреждениям и иным некоммерческим организациям)</t>
  </si>
  <si>
    <t>00370</t>
  </si>
  <si>
    <t>Вручение наград Российской Федерации, наград Ивановской области, наград Пучежского муниципального района, выплата вознаграждений к ним (Социальное обеспечение и иные выплаты населению)</t>
  </si>
  <si>
    <t>Организация отдыха детей в каникулярное время в части организации двухразового питания в лагерях дневного пребывания (Закупка товаров, работ и услуг для обеспечения государственных (муниципальных) нужд)</t>
  </si>
  <si>
    <t>Осуществление переданных государственных полномочий по организации двухразового питания в лагерях дневного пребывания детей-сирот и детей, находящихся в трудной жизненной ситуации (Закупка товаров, работ и услуг для обеспечения государственных (муниципальных) нужд)</t>
  </si>
  <si>
    <t>Организация мероприятий для детей (Закупка товаров, работ и услуг для обеспечения государственных (муниципальных) нужд)</t>
  </si>
  <si>
    <t>Обеспечение горячим питанием обучающихся из многодетных семей, детей-инвалидов, детей, находящихся под опекой, детей, состоящих на учете в противотуберкулезном диспансере (Закупка товаров, работ и услуг для обеспечения государственных (муниципальных) нужд)</t>
  </si>
  <si>
    <t>Осуществление переданных государственных полномочий Ивановской области по присмотру и уходу за детьми-сиротами и детьми, оставшимися без попечения родителей, детьми-инвалидами в муниципальных дошкольных образовательных организациях и детьми, нуждающимися в длительном лечении, в муниципальных дошкольных образовательных организациях, осуществляющих оздоровление (Закупка товаров, работ и услуг для обеспечения государственных (муниципальных) нужд)</t>
  </si>
  <si>
    <t>Обеспечение деятельности Муниципального учреждения по обслуживанию муниципальных учреждений Пучежского муниципального района Ивановской области (Закупка товаров, работ и услуг для обеспечения государственных (муниципальных) нужд)</t>
  </si>
  <si>
    <t>Организация дополнительного образования и обеспечение функционирования организаций в сфере культуры и искусства (Закупка товаров, работ и услуг для обеспечения государственных (муниципальных) нужд)</t>
  </si>
  <si>
    <t>Осуществление библиотечного и информационного обслуживания пользователей библиотек (Закупка товаров, работ и услуг для обеспечения государственных (муниципальных) нужд)</t>
  </si>
  <si>
    <t>Осуществление части переданных муниципальному району полномочий Пучежского городского поселения по решению вопросов местного значения по организации библиотечного обслуживания населения, комплектование и обеспечение сохранности библиотечных фондов (обеспечение функционирования библиотек) (Закупка товаров, работ и услуг для обеспечения государственных (муниципальных) нужд)</t>
  </si>
  <si>
    <t>Предоставление музейных услуг на базе МУК «Краеведческий музей» (Закупка товаров, работ и услуг для обеспечения государственных (муниципальных) нужд)</t>
  </si>
  <si>
    <t>Осуществление части переданных муниципальному району полномочий Пучежского городского поселения по решению вопросов местного значения по организации библиотечного обслуживания населения (создание модельной муниципальной библиотеки) (Закупка товаров, работ и услуг для обеспечения государственных (муниципальных) нужд)</t>
  </si>
  <si>
    <t>Иные межбюджетные трансферты, предоставляемые бюджетам сельских поселений Пучежского муниципального района на осуществление полномочий в области дорожной деятельности в отношении автомобильных дорог местного значения вне границ населенных пунктов и в границах населенных пунктов поселения в части содержания автомобильных дорог местного значения (Межбюджетные трансферты)</t>
  </si>
  <si>
    <t>Обеспечений функций органов местного самоуправления Пучежского муниципального района (Закупка товаров, работ и услуг для обеспечения государственных (муниципальных) нужд)</t>
  </si>
  <si>
    <t>Обеспечение деятельности МУ «Управление административно-хозяйственного обеспечения» (Закупка товаров, работ и услуг для обеспечения государственных (муниципальных) нужд)</t>
  </si>
  <si>
    <t>Организация мероприятий муниципального  характера (Закупка товаров, работ и услуг для обеспечения государственных (муниципальных) нужд)</t>
  </si>
  <si>
    <t>89700</t>
  </si>
  <si>
    <t>00080</t>
  </si>
  <si>
    <t>Повышение квалификации работников, подготовка, переподготовка кадров, участие в семинарах, конференциях (Закупка товаров, работ и услуг для обеспечения государственных (муниципальных) нужд)</t>
  </si>
  <si>
    <t>Организация бесплатного горячего питания обучающихся, получающих начальное общее образование в государственных и муниципальных образовательных организациях (Организация бесплатного горячего питания обучающихся, получающих начальное общее образование в муниципальных образовательных организациях) (Закупка товаров, работ и услуг для обеспечения государственных (муниципальных) нужд)</t>
  </si>
  <si>
    <t>L3031</t>
  </si>
  <si>
    <t>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(Ежемесячное денежное вознаграждение за классное руководство педагогическим работникам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</si>
  <si>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81010</t>
  </si>
  <si>
    <t>51792</t>
  </si>
  <si>
    <t>000</t>
  </si>
  <si>
    <t>Возмещение расходов, связанных с уменьшением размера родительской платы за присмотр и уход в муниципальных образовательных организациях, реализующих образовательную программу дошкольного образования, за детьми, пасынками и падчерицами граждан, принимающих участие (принимавших участие, в том числе погибших (умерших)) в специальной военной операции, проводимой с 24 февраля 2022 года, из числа
военнослужащих и сотрудников федеральных органов исполнительной власти и федеральных государственных органов, в которых федеральным законом предусмотрена военная служба, сотрудников органов внутренних дел Российской Федерации, граждан Российской Федерации, заключивших после 21 сентября 2022 года контракт в соответствии с пунктом 7 статьи 38 Федерального закона от 28.03.1998 N 53-ФЗ "О воинской обязанности и военной службе" или заключивших контракт о добровольном содействии в выполнении задач, возложенных на Вооруженные Силы Российской Федерации, сотрудников уголовно-исполнительной системы Российской Федерации, выполняющих (выполнявших) возложенные на них задачи в период проведения специальной военной операции, а также граждан, призванных на военную службу по мобилизации в Вооруженные Силы Российской Федерации (Закупка товаров, работ и услуг для обеспечения государственных (муниципальных) нужд)</t>
  </si>
  <si>
    <t>Основное мероприятие «Приведение автомобильных дорог общего пользования  местного значения в состояние, отвечающее требованиям и нормам»</t>
  </si>
  <si>
    <t>Вовлечение молодежи в общественную жизнь района, гражданско-патриотическое воспитание (Предоставление субсидий бюджетным, автономным учреждениям и иным некоммерческим организациям)</t>
  </si>
  <si>
    <t>81090</t>
  </si>
  <si>
    <t>Осуществление переданных органам местного самоуправления государственных полномочий Ивановской области по выплате регионального ежемесячного денежного вознаграждения за классное руководство педагогическим работникам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</si>
  <si>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01130</t>
  </si>
  <si>
    <t>Организация досуга и обеспечение жителей муниципального района услугами организаций культуры (Предоставление субсидий бюджетным, автономным учреждениям и иным некоммерческим организациям)</t>
  </si>
  <si>
    <t>Д0820</t>
  </si>
  <si>
    <t>Финансовое обеспечение расходных обязательств, связанных с освобождением от родительской платы за присмотр и уход в муниципальных образовательных организациях, реализующих образовательную программу дошкольного образования, за детьми из многодетных семей (Закупка товаров, работ и услуг для обеспечения государственных (муниципальных) нужд)</t>
  </si>
  <si>
    <t>81290</t>
  </si>
  <si>
    <t>00710</t>
  </si>
  <si>
    <t>Капитальный ремонт, ремонт автомобильных дорог общего пользования местного значения (Закупка товаров, работ и услуг для обеспечения государственных (муниципальных) нужд)</t>
  </si>
  <si>
    <t>81400</t>
  </si>
  <si>
    <t>Осуществление переданных органам местного самоуправления государственных полномочий Ивановской области по ежегодной социальной выплате работникам муниципальных организаций, реализующих основные общеобразовательные программы дошкольного и общего образования, дополнительные общеобразовательные программы (Социальное обеспечение и иные выплаты населению)</t>
  </si>
  <si>
    <t>Осуществление регулярных перевозок пассажиров и багажа автомобильным транспортом по регулируемым тарифам по маршрутам регулярных перевозок в Пучежском муниципальном районе (Закупка товаров, работ и услуг для обеспечения государственных (муниципальных) нужд)</t>
  </si>
  <si>
    <t>50502</t>
  </si>
  <si>
    <t>Ежемесячное денежное вознаграждение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Ивановской области, муниципальных общеобразовательных организаций (Ежемесячное денежное вознаграждение советникам директоров по воспитанию и взаимодействию с детскими общественными объединениями муниципальных общеобразовательных организаций)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</si>
  <si>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r>
      <t>Осуществление переданных органам местного самоуправления государственных полномочий Ивановской области по предоставлению бесплатного</t>
    </r>
    <r>
      <rPr>
        <b/>
        <sz val="12"/>
        <rFont val="Times New Roman"/>
        <family val="1"/>
        <charset val="204"/>
      </rPr>
      <t xml:space="preserve"> горячего питани</t>
    </r>
    <r>
      <rPr>
        <sz val="12"/>
        <rFont val="Times New Roman"/>
        <family val="1"/>
        <charset val="204"/>
      </rPr>
      <t xml:space="preserve">я </t>
    </r>
    <r>
      <rPr>
        <b/>
        <sz val="12"/>
        <rFont val="Times New Roman"/>
        <family val="1"/>
        <charset val="204"/>
      </rPr>
      <t>обучающимся,</t>
    </r>
    <r>
      <rPr>
        <sz val="12"/>
        <rFont val="Times New Roman"/>
        <family val="1"/>
        <charset val="204"/>
      </rPr>
      <t xml:space="preserve"> получающим начальное общее образование и посещающим группу продленного дня, основное общее и среднее общее образование в муниципальных образовательных организациях, из числа детей, пасынков и падчериц граждан, принимающих участие (принимавших участие, в том числе погибших (умерших)) </t>
    </r>
    <r>
      <rPr>
        <b/>
        <sz val="12"/>
        <rFont val="Times New Roman"/>
        <family val="1"/>
        <charset val="204"/>
      </rPr>
      <t>в специальной военной операции</t>
    </r>
    <r>
      <rPr>
        <sz val="12"/>
        <rFont val="Times New Roman"/>
        <family val="1"/>
        <charset val="204"/>
      </rPr>
      <t>, проводимой с 24 февраля 2022 года, из числа военнослужащих и сотрудников федеральных органов исполнительной власти и федеральных государственных органов, в которых федеральным законом предусмотрена военная служба, сотрудников органов внутренних дел Российской Федерации, граждан Российской Федерации, заключивших после 21 сентября 2022 года контракт в соответствии с пунктом 7 статьи 38 Федерального закона от 28.03.1998 № 53-ФЗ «О воинской обязанности и военной службе» или заключивших контракт о добровольном содействии в выполнении задач, возложенных на Вооруженные Силы Российской Федерации, сотрудников уголовно-исполнительной системы Российской Федерации, выполняющих (выполнявших) возложенные на них задачи в период проведения специальной военной операции, а также граждан, призванных на военную службу по мобилизации в Вооруженные Силы Российской Федерации (Закупка товаров, работ и услуг для обеспечения государственных (муниципальных) нужд)</t>
    </r>
  </si>
  <si>
    <t>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 (Закупка товаров, работ и услуг для обеспечения государственных (муниципальных) нужд)</t>
  </si>
  <si>
    <t>51200</t>
  </si>
  <si>
    <t>Распределение бюджетных ассигнований по целевым статьям (муниципальным программам Пучежского муниципального района Ивановской области и не включенным в муниципальные программы Пучежского муниципального района Ивановской области направлений деятельности органов местного самоуправления Пучежского муниципального района), группам видов расходов классификации расходов бюджета Пучежского муниципального района на 2026 и 2027 годы</t>
  </si>
  <si>
    <t>Разработка (корректировка) проектной документации и газификация населенных пунктов, объектов социальной инфраструктуры Ивановской области (Бюджетные инвестиции)</t>
  </si>
  <si>
    <t>S2990</t>
  </si>
  <si>
    <t>Основное мероприятие «Повышение уровня газификации Пучежского муниципального района»</t>
  </si>
  <si>
    <t>SД007</t>
  </si>
  <si>
    <t>9Д001</t>
  </si>
  <si>
    <t>Основное мероприятие "Иные мероприятия, связанные с осуществлением дорожной деятельности"</t>
  </si>
  <si>
    <t>Проведение инженерных изысканий, обследований, разработка проектов и сметных расчетов стоимости работ, экспертиза проектов, сметных расчетов, осуществление строительного контроля. Оформление права собственности на дороги местного значения (Закупка товаров, работ и услуг для обеспечения государственных (муниципальных) нужд)</t>
  </si>
  <si>
    <t>Основное мероприятие "Обеспечение населения пассажирскими перевозками регулярного сообщения автомобильным транспортом на внутримуниципальных маршрутах"</t>
  </si>
  <si>
    <t>9Д003</t>
  </si>
  <si>
    <t>9Д002</t>
  </si>
  <si>
    <t>Приложение № 5 к решению Совета 
Пучежского муниципального района 
от  17.12.2024  № 200</t>
  </si>
  <si>
    <t>Изменения, руб</t>
  </si>
  <si>
    <t>Сумма с учетом изменений, руб</t>
  </si>
  <si>
    <t>L3720</t>
  </si>
  <si>
    <t>Развитие транспортной инфраструктуры на сельских территориях (Закупка товаров, работ и услуг для обеспечения государственных (муниципальных) нужд)</t>
  </si>
  <si>
    <t>Ю4</t>
  </si>
  <si>
    <t>57502</t>
  </si>
  <si>
    <t>Реализация мероприятий по модернизации школьных систем образования (модернизация школьных систем образования)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</si>
  <si>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Федеральный проект "Все лучшее детям"</t>
  </si>
  <si>
    <t>Федеральный проект "Педагоги и наставники"</t>
  </si>
  <si>
    <t>Ю6</t>
  </si>
  <si>
    <t>53031</t>
  </si>
  <si>
    <t>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(Проведение мероприятий по обеспечению деятельности советников директора по воспитанию и взаимодействию с детскими общественными объединениями в муниципальных общеобразовательных организациях)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</si>
  <si>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Осуществление переданных органам местного самоуправления государственных полномочий Ивановской области по предоставлению бесплатного горячего питания детям из многодетных семей, обучающимся в 5-11 классах муниципальных общеобразовательных организаций (Закупка товаров, работ и услуг для обеспечения государственных (муниципальных) нужд)</t>
  </si>
  <si>
    <t>83390</t>
  </si>
  <si>
    <t>Приложение № 4 к решению Совета 
Пучежского муниципального района 
от  23.10.2025  № 9</t>
  </si>
</sst>
</file>

<file path=xl/styles.xml><?xml version="1.0" encoding="utf-8"?>
<styleSheet xmlns="http://schemas.openxmlformats.org/spreadsheetml/2006/main">
  <fonts count="14">
    <font>
      <sz val="10"/>
      <name val="Arial Cyr"/>
      <charset val="204"/>
    </font>
    <font>
      <sz val="12"/>
      <name val="Times New Roman"/>
      <family val="1"/>
      <charset val="204"/>
    </font>
    <font>
      <sz val="12"/>
      <color indexed="8"/>
      <name val="Times New Roman"/>
      <family val="1"/>
      <charset val="204"/>
    </font>
    <font>
      <sz val="14"/>
      <name val="Times New Roman"/>
      <family val="1"/>
      <charset val="204"/>
    </font>
    <font>
      <sz val="10"/>
      <name val="Times New Roman"/>
      <family val="1"/>
      <charset val="204"/>
    </font>
    <font>
      <sz val="10"/>
      <color indexed="8"/>
      <name val="Arial Cyr"/>
      <family val="2"/>
    </font>
    <font>
      <b/>
      <sz val="12"/>
      <name val="Times New Roman"/>
      <family val="1"/>
      <charset val="204"/>
    </font>
    <font>
      <b/>
      <sz val="14"/>
      <color indexed="8"/>
      <name val="Times New Roman"/>
      <family val="1"/>
      <charset val="204"/>
    </font>
    <font>
      <b/>
      <sz val="14"/>
      <name val="Times New Roman"/>
      <family val="1"/>
      <charset val="204"/>
    </font>
    <font>
      <b/>
      <sz val="14"/>
      <name val="Arial Cyr"/>
      <charset val="204"/>
    </font>
    <font>
      <sz val="14"/>
      <name val="Arial Cyr"/>
      <charset val="204"/>
    </font>
    <font>
      <b/>
      <sz val="10"/>
      <color indexed="10"/>
      <name val="Arial Cyr"/>
      <charset val="204"/>
    </font>
    <font>
      <sz val="10"/>
      <color indexed="10"/>
      <name val="Arial Cyr"/>
      <charset val="204"/>
    </font>
    <font>
      <b/>
      <sz val="12"/>
      <name val="Arial Cyr"/>
      <charset val="204"/>
    </font>
  </fonts>
  <fills count="8">
    <fill>
      <patternFill patternType="none"/>
    </fill>
    <fill>
      <patternFill patternType="gray125"/>
    </fill>
    <fill>
      <patternFill patternType="solid">
        <fgColor indexed="9"/>
        <bgColor indexed="64"/>
      </patternFill>
    </fill>
    <fill>
      <patternFill patternType="solid">
        <fgColor indexed="13"/>
        <bgColor indexed="64"/>
      </patternFill>
    </fill>
    <fill>
      <patternFill patternType="solid">
        <fgColor indexed="26"/>
        <bgColor indexed="64"/>
      </patternFill>
    </fill>
    <fill>
      <patternFill patternType="solid">
        <fgColor indexed="43"/>
        <bgColor indexed="64"/>
      </patternFill>
    </fill>
    <fill>
      <patternFill patternType="solid">
        <fgColor rgb="FFFFFF99"/>
        <bgColor indexed="64"/>
      </patternFill>
    </fill>
    <fill>
      <patternFill patternType="solid">
        <fgColor rgb="FFFFFFCC"/>
        <bgColor indexed="64"/>
      </patternFill>
    </fill>
  </fills>
  <borders count="5">
    <border>
      <left/>
      <right/>
      <top/>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2">
    <xf numFmtId="0" fontId="0" fillId="0" borderId="0"/>
    <xf numFmtId="49" fontId="5" fillId="0" borderId="1">
      <alignment vertical="top" wrapText="1"/>
    </xf>
  </cellStyleXfs>
  <cellXfs count="65">
    <xf numFmtId="0" fontId="0" fillId="0" borderId="0" xfId="0"/>
    <xf numFmtId="0" fontId="0" fillId="0" borderId="0" xfId="0" applyFont="1"/>
    <xf numFmtId="0" fontId="4" fillId="0" borderId="0" xfId="0" applyFont="1" applyAlignment="1">
      <alignment vertical="top"/>
    </xf>
    <xf numFmtId="49" fontId="1" fillId="2" borderId="2" xfId="0" applyNumberFormat="1" applyFont="1" applyFill="1" applyBorder="1" applyAlignment="1">
      <alignment horizontal="center" wrapText="1"/>
    </xf>
    <xf numFmtId="49" fontId="0" fillId="0" borderId="0" xfId="0" applyNumberFormat="1" applyFont="1"/>
    <xf numFmtId="49" fontId="1" fillId="0" borderId="2" xfId="0" applyNumberFormat="1" applyFont="1" applyBorder="1" applyAlignment="1">
      <alignment horizontal="center" vertical="top" wrapText="1"/>
    </xf>
    <xf numFmtId="4" fontId="1" fillId="2" borderId="2" xfId="0" applyNumberFormat="1" applyFont="1" applyFill="1" applyBorder="1" applyAlignment="1">
      <alignment horizontal="center" wrapText="1"/>
    </xf>
    <xf numFmtId="4" fontId="0" fillId="0" borderId="0" xfId="0" applyNumberFormat="1" applyFont="1"/>
    <xf numFmtId="0" fontId="7" fillId="3" borderId="2" xfId="0" applyFont="1" applyFill="1" applyBorder="1" applyAlignment="1">
      <alignment horizontal="center" vertical="center" wrapText="1"/>
    </xf>
    <xf numFmtId="0" fontId="11" fillId="0" borderId="0" xfId="0" applyFont="1"/>
    <xf numFmtId="0" fontId="9" fillId="0" borderId="0" xfId="0" applyFont="1"/>
    <xf numFmtId="0" fontId="10" fillId="0" borderId="0" xfId="0" applyFont="1"/>
    <xf numFmtId="49" fontId="6" fillId="3" borderId="2" xfId="0" applyNumberFormat="1" applyFont="1" applyFill="1" applyBorder="1"/>
    <xf numFmtId="0" fontId="6" fillId="0" borderId="0" xfId="0" applyFont="1"/>
    <xf numFmtId="0" fontId="0" fillId="0" borderId="0" xfId="0" applyFont="1" applyAlignment="1">
      <alignment vertical="center"/>
    </xf>
    <xf numFmtId="0" fontId="1" fillId="2" borderId="2" xfId="0" applyFont="1" applyFill="1" applyBorder="1" applyAlignment="1">
      <alignment horizontal="justify" vertical="center" wrapText="1"/>
    </xf>
    <xf numFmtId="0" fontId="1" fillId="2" borderId="2" xfId="0" applyFont="1" applyFill="1" applyBorder="1" applyAlignment="1">
      <alignment vertical="center" wrapText="1"/>
    </xf>
    <xf numFmtId="0" fontId="8" fillId="3" borderId="2" xfId="0" applyFont="1" applyFill="1" applyBorder="1" applyAlignment="1">
      <alignment horizontal="center" vertical="center" wrapText="1"/>
    </xf>
    <xf numFmtId="0" fontId="6" fillId="3" borderId="2" xfId="0" applyFont="1" applyFill="1" applyBorder="1" applyAlignment="1">
      <alignment vertical="center"/>
    </xf>
    <xf numFmtId="49" fontId="6" fillId="3" borderId="2" xfId="0" applyNumberFormat="1" applyFont="1" applyFill="1" applyBorder="1" applyAlignment="1">
      <alignment horizontal="center" wrapText="1"/>
    </xf>
    <xf numFmtId="49" fontId="6" fillId="3" borderId="3" xfId="0" applyNumberFormat="1" applyFont="1" applyFill="1" applyBorder="1" applyAlignment="1">
      <alignment horizontal="center" wrapText="1"/>
    </xf>
    <xf numFmtId="4" fontId="6" fillId="3" borderId="2" xfId="0" applyNumberFormat="1" applyFont="1" applyFill="1" applyBorder="1" applyAlignment="1">
      <alignment horizontal="center"/>
    </xf>
    <xf numFmtId="4" fontId="6" fillId="3" borderId="2" xfId="0" applyNumberFormat="1" applyFont="1" applyFill="1" applyBorder="1" applyAlignment="1">
      <alignment horizontal="center" wrapText="1"/>
    </xf>
    <xf numFmtId="0" fontId="6" fillId="4" borderId="2" xfId="0" applyFont="1" applyFill="1" applyBorder="1" applyAlignment="1">
      <alignment horizontal="justify" vertical="center" wrapText="1"/>
    </xf>
    <xf numFmtId="49" fontId="1" fillId="4" borderId="2" xfId="0" applyNumberFormat="1" applyFont="1" applyFill="1" applyBorder="1" applyAlignment="1">
      <alignment horizontal="center" wrapText="1"/>
    </xf>
    <xf numFmtId="49" fontId="6" fillId="4" borderId="3" xfId="0" applyNumberFormat="1" applyFont="1" applyFill="1" applyBorder="1" applyAlignment="1">
      <alignment horizontal="center" vertical="top" wrapText="1"/>
    </xf>
    <xf numFmtId="4" fontId="6" fillId="4" borderId="2" xfId="0" applyNumberFormat="1" applyFont="1" applyFill="1" applyBorder="1" applyAlignment="1">
      <alignment horizontal="center"/>
    </xf>
    <xf numFmtId="49" fontId="6" fillId="4" borderId="2" xfId="0" applyNumberFormat="1" applyFont="1" applyFill="1" applyBorder="1" applyAlignment="1">
      <alignment horizontal="center" wrapText="1"/>
    </xf>
    <xf numFmtId="4" fontId="6" fillId="4" borderId="2" xfId="0" applyNumberFormat="1" applyFont="1" applyFill="1" applyBorder="1" applyAlignment="1">
      <alignment horizontal="center" wrapText="1"/>
    </xf>
    <xf numFmtId="0" fontId="6" fillId="4" borderId="2" xfId="0" applyFont="1" applyFill="1" applyBorder="1" applyAlignment="1">
      <alignment vertical="center" wrapText="1"/>
    </xf>
    <xf numFmtId="0" fontId="6" fillId="5" borderId="2" xfId="0" applyFont="1" applyFill="1" applyBorder="1" applyAlignment="1">
      <alignment horizontal="justify" vertical="center" wrapText="1"/>
    </xf>
    <xf numFmtId="49" fontId="6" fillId="5" borderId="2" xfId="0" applyNumberFormat="1" applyFont="1" applyFill="1" applyBorder="1" applyAlignment="1">
      <alignment horizontal="center" wrapText="1"/>
    </xf>
    <xf numFmtId="4" fontId="6" fillId="5" borderId="2" xfId="0" applyNumberFormat="1" applyFont="1" applyFill="1" applyBorder="1" applyAlignment="1">
      <alignment horizontal="center" wrapText="1"/>
    </xf>
    <xf numFmtId="4" fontId="1" fillId="0" borderId="2" xfId="0" applyNumberFormat="1" applyFont="1" applyFill="1" applyBorder="1" applyAlignment="1">
      <alignment horizontal="center" wrapText="1"/>
    </xf>
    <xf numFmtId="0" fontId="1" fillId="0" borderId="2" xfId="0" applyFont="1" applyFill="1" applyBorder="1" applyAlignment="1">
      <alignment horizontal="justify" vertical="center" wrapText="1"/>
    </xf>
    <xf numFmtId="49" fontId="1" fillId="0" borderId="2" xfId="0" applyNumberFormat="1" applyFont="1" applyFill="1" applyBorder="1" applyAlignment="1">
      <alignment horizontal="center" wrapText="1"/>
    </xf>
    <xf numFmtId="0" fontId="12" fillId="0" borderId="0" xfId="0" applyFont="1" applyFill="1"/>
    <xf numFmtId="0" fontId="1" fillId="0" borderId="2" xfId="0" applyFont="1" applyBorder="1" applyAlignment="1">
      <alignment horizontal="justify" vertical="center" wrapText="1"/>
    </xf>
    <xf numFmtId="0" fontId="2" fillId="0" borderId="2" xfId="0" applyFont="1" applyBorder="1" applyAlignment="1">
      <alignment horizontal="justify" vertical="center" wrapText="1"/>
    </xf>
    <xf numFmtId="0" fontId="6" fillId="6" borderId="2" xfId="0" applyFont="1" applyFill="1" applyBorder="1" applyAlignment="1">
      <alignment horizontal="justify" vertical="center" wrapText="1"/>
    </xf>
    <xf numFmtId="49" fontId="6" fillId="6" borderId="2" xfId="0" applyNumberFormat="1" applyFont="1" applyFill="1" applyBorder="1" applyAlignment="1">
      <alignment horizontal="center" wrapText="1"/>
    </xf>
    <xf numFmtId="4" fontId="6" fillId="6" borderId="2" xfId="0" applyNumberFormat="1" applyFont="1" applyFill="1" applyBorder="1" applyAlignment="1">
      <alignment horizontal="center" wrapText="1"/>
    </xf>
    <xf numFmtId="0" fontId="6" fillId="3" borderId="2" xfId="0" applyFont="1" applyFill="1" applyBorder="1" applyAlignment="1">
      <alignment horizontal="center" vertical="center" wrapText="1"/>
    </xf>
    <xf numFmtId="0" fontId="13" fillId="0" borderId="0" xfId="0" applyFont="1"/>
    <xf numFmtId="0" fontId="0" fillId="0" borderId="0" xfId="0" applyFont="1" applyFill="1"/>
    <xf numFmtId="49" fontId="6" fillId="7" borderId="2" xfId="0" applyNumberFormat="1" applyFont="1" applyFill="1" applyBorder="1" applyAlignment="1">
      <alignment horizontal="center" wrapText="1"/>
    </xf>
    <xf numFmtId="4" fontId="6" fillId="7" borderId="2" xfId="0" applyNumberFormat="1" applyFont="1" applyFill="1" applyBorder="1" applyAlignment="1">
      <alignment horizontal="center" wrapText="1"/>
    </xf>
    <xf numFmtId="4" fontId="0" fillId="0" borderId="0" xfId="0" applyNumberFormat="1"/>
    <xf numFmtId="0" fontId="6" fillId="7" borderId="2" xfId="0" applyFont="1" applyFill="1" applyBorder="1" applyAlignment="1">
      <alignment wrapText="1"/>
    </xf>
    <xf numFmtId="0" fontId="1" fillId="0" borderId="2" xfId="0" applyFont="1" applyBorder="1" applyAlignment="1">
      <alignment horizontal="justify" wrapText="1"/>
    </xf>
    <xf numFmtId="0" fontId="1" fillId="0" borderId="0" xfId="0" applyFont="1" applyAlignment="1">
      <alignment horizontal="left" wrapText="1"/>
    </xf>
    <xf numFmtId="4" fontId="1" fillId="0" borderId="0" xfId="0" applyNumberFormat="1" applyFont="1" applyAlignment="1">
      <alignment wrapText="1"/>
    </xf>
    <xf numFmtId="49" fontId="1" fillId="0" borderId="2" xfId="0" applyNumberFormat="1" applyFont="1" applyBorder="1" applyAlignment="1">
      <alignment horizontal="center"/>
    </xf>
    <xf numFmtId="4" fontId="1" fillId="0" borderId="2" xfId="0" applyNumberFormat="1" applyFont="1" applyBorder="1" applyAlignment="1">
      <alignment horizontal="center"/>
    </xf>
    <xf numFmtId="4" fontId="1" fillId="0" borderId="4" xfId="0" applyNumberFormat="1" applyFont="1" applyBorder="1" applyAlignment="1">
      <alignment horizontal="center" vertical="top"/>
    </xf>
    <xf numFmtId="4" fontId="1" fillId="0" borderId="3" xfId="0" applyNumberFormat="1" applyFont="1" applyBorder="1" applyAlignment="1">
      <alignment horizontal="center" vertical="top"/>
    </xf>
    <xf numFmtId="4" fontId="1" fillId="0" borderId="4" xfId="0" applyNumberFormat="1" applyFont="1" applyBorder="1" applyAlignment="1">
      <alignment horizontal="center" vertical="top" wrapText="1"/>
    </xf>
    <xf numFmtId="4" fontId="1" fillId="0" borderId="3" xfId="0" applyNumberFormat="1" applyFont="1" applyBorder="1" applyAlignment="1">
      <alignment horizontal="center" vertical="top" wrapText="1"/>
    </xf>
    <xf numFmtId="49" fontId="4" fillId="0" borderId="0" xfId="0" applyNumberFormat="1" applyFont="1" applyAlignment="1">
      <alignment horizontal="right" wrapText="1"/>
    </xf>
    <xf numFmtId="0" fontId="3" fillId="0" borderId="0" xfId="0" applyFont="1" applyAlignment="1">
      <alignment horizontal="center" wrapText="1"/>
    </xf>
    <xf numFmtId="4" fontId="1" fillId="0" borderId="2" xfId="0" applyNumberFormat="1" applyFont="1" applyBorder="1" applyAlignment="1">
      <alignment horizontal="center" vertical="top"/>
    </xf>
    <xf numFmtId="49" fontId="1" fillId="0" borderId="2" xfId="0" applyNumberFormat="1" applyFont="1" applyBorder="1" applyAlignment="1">
      <alignment horizontal="center"/>
    </xf>
    <xf numFmtId="0" fontId="2" fillId="0" borderId="2" xfId="0" applyFont="1" applyBorder="1" applyAlignment="1">
      <alignment horizontal="center" vertical="center" wrapText="1"/>
    </xf>
    <xf numFmtId="49" fontId="1" fillId="0" borderId="4" xfId="0" applyNumberFormat="1" applyFont="1" applyBorder="1" applyAlignment="1">
      <alignment horizontal="center" vertical="top" wrapText="1"/>
    </xf>
    <xf numFmtId="49" fontId="1" fillId="0" borderId="3" xfId="0" applyNumberFormat="1" applyFont="1" applyBorder="1" applyAlignment="1">
      <alignment horizontal="center" vertical="top" wrapText="1"/>
    </xf>
  </cellXfs>
  <cellStyles count="2">
    <cellStyle name="st15" xfId="1"/>
    <cellStyle name="Обычный" xfId="0" builtinId="0"/>
  </cellStyles>
  <dxfs count="0"/>
  <tableStyles count="0" defaultTableStyle="TableStyleMedium9" defaultPivotStyle="PivotStyleLight16"/>
  <colors>
    <mruColors>
      <color rgb="FFFFFFCC"/>
    </mruColors>
  </colors>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IB181"/>
  <sheetViews>
    <sheetView tabSelected="1" topLeftCell="A168" zoomScaleNormal="100" workbookViewId="0">
      <selection activeCell="K56" sqref="K56"/>
    </sheetView>
  </sheetViews>
  <sheetFormatPr defaultRowHeight="12.75"/>
  <cols>
    <col min="1" max="1" width="64.42578125" style="14" customWidth="1"/>
    <col min="2" max="2" width="5.42578125" style="4" customWidth="1"/>
    <col min="3" max="3" width="6.140625" style="4" customWidth="1"/>
    <col min="4" max="4" width="6.5703125" style="4" customWidth="1"/>
    <col min="5" max="5" width="7.85546875" style="4" customWidth="1"/>
    <col min="6" max="6" width="7.140625" style="4" customWidth="1"/>
    <col min="7" max="9" width="17" style="7" customWidth="1"/>
    <col min="10" max="10" width="18.28515625" style="1" customWidth="1"/>
    <col min="11" max="12" width="17" style="7" customWidth="1"/>
    <col min="13" max="16384" width="9.140625" style="1"/>
  </cols>
  <sheetData>
    <row r="1" spans="1:236" ht="42" customHeight="1">
      <c r="B1" s="58" t="s">
        <v>274</v>
      </c>
      <c r="C1" s="58"/>
      <c r="D1" s="58"/>
      <c r="E1" s="58"/>
      <c r="F1" s="58"/>
      <c r="G1" s="58"/>
      <c r="H1" s="58"/>
      <c r="I1" s="58"/>
      <c r="J1" s="58"/>
      <c r="K1" s="58"/>
      <c r="L1" s="58"/>
    </row>
    <row r="3" spans="1:236" ht="42" customHeight="1">
      <c r="B3" s="58" t="s">
        <v>259</v>
      </c>
      <c r="C3" s="58"/>
      <c r="D3" s="58"/>
      <c r="E3" s="58"/>
      <c r="F3" s="58"/>
      <c r="G3" s="58"/>
      <c r="H3" s="58"/>
      <c r="I3" s="58"/>
      <c r="J3" s="58"/>
      <c r="K3" s="58"/>
      <c r="L3" s="58"/>
    </row>
    <row r="6" spans="1:236" ht="77.25" customHeight="1">
      <c r="A6" s="59" t="s">
        <v>248</v>
      </c>
      <c r="B6" s="59"/>
      <c r="C6" s="59"/>
      <c r="D6" s="59"/>
      <c r="E6" s="59"/>
      <c r="F6" s="59"/>
      <c r="G6" s="59"/>
      <c r="H6" s="59"/>
      <c r="I6" s="59"/>
      <c r="J6" s="59"/>
      <c r="K6" s="59"/>
      <c r="L6" s="59"/>
    </row>
    <row r="8" spans="1:236" ht="15.75" customHeight="1">
      <c r="A8" s="62" t="s">
        <v>31</v>
      </c>
      <c r="B8" s="61" t="s">
        <v>30</v>
      </c>
      <c r="C8" s="61"/>
      <c r="D8" s="61"/>
      <c r="E8" s="61"/>
      <c r="F8" s="63" t="s">
        <v>32</v>
      </c>
      <c r="G8" s="60" t="s">
        <v>33</v>
      </c>
      <c r="H8" s="54" t="s">
        <v>260</v>
      </c>
      <c r="I8" s="56" t="s">
        <v>261</v>
      </c>
      <c r="J8" s="60" t="s">
        <v>33</v>
      </c>
      <c r="K8" s="54" t="s">
        <v>260</v>
      </c>
      <c r="L8" s="56" t="s">
        <v>261</v>
      </c>
    </row>
    <row r="9" spans="1:236" ht="96.75" customHeight="1">
      <c r="A9" s="62"/>
      <c r="B9" s="5" t="s">
        <v>107</v>
      </c>
      <c r="C9" s="5" t="s">
        <v>108</v>
      </c>
      <c r="D9" s="5" t="s">
        <v>109</v>
      </c>
      <c r="E9" s="5" t="s">
        <v>110</v>
      </c>
      <c r="F9" s="64"/>
      <c r="G9" s="60"/>
      <c r="H9" s="55"/>
      <c r="I9" s="57"/>
      <c r="J9" s="60"/>
      <c r="K9" s="55"/>
      <c r="L9" s="57"/>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c r="CL9" s="2"/>
      <c r="CM9" s="2"/>
      <c r="CN9" s="2"/>
      <c r="CO9" s="2"/>
      <c r="CP9" s="2"/>
      <c r="CQ9" s="2"/>
      <c r="CR9" s="2"/>
      <c r="CS9" s="2"/>
      <c r="CT9" s="2"/>
      <c r="CU9" s="2"/>
      <c r="CV9" s="2"/>
      <c r="CW9" s="2"/>
      <c r="CX9" s="2"/>
      <c r="CY9" s="2"/>
      <c r="CZ9" s="2"/>
      <c r="DA9" s="2"/>
      <c r="DB9" s="2"/>
      <c r="DC9" s="2"/>
      <c r="DD9" s="2"/>
      <c r="DE9" s="2"/>
      <c r="DF9" s="2"/>
      <c r="DG9" s="2"/>
      <c r="DH9" s="2"/>
      <c r="DI9" s="2"/>
      <c r="DJ9" s="2"/>
      <c r="DK9" s="2"/>
      <c r="DL9" s="2"/>
      <c r="DM9" s="2"/>
      <c r="DN9" s="2"/>
      <c r="DO9" s="2"/>
      <c r="DP9" s="2"/>
      <c r="DQ9" s="2"/>
      <c r="DR9" s="2"/>
      <c r="DS9" s="2"/>
      <c r="DT9" s="2"/>
      <c r="DU9" s="2"/>
      <c r="DV9" s="2"/>
      <c r="DW9" s="2"/>
      <c r="DX9" s="2"/>
      <c r="DY9" s="2"/>
      <c r="DZ9" s="2"/>
      <c r="EA9" s="2"/>
      <c r="EB9" s="2"/>
      <c r="EC9" s="2"/>
      <c r="ED9" s="2"/>
      <c r="EE9" s="2"/>
      <c r="EF9" s="2"/>
      <c r="EG9" s="2"/>
      <c r="EH9" s="2"/>
      <c r="EI9" s="2"/>
      <c r="EJ9" s="2"/>
      <c r="EK9" s="2"/>
      <c r="EL9" s="2"/>
      <c r="EM9" s="2"/>
      <c r="EN9" s="2"/>
      <c r="EO9" s="2"/>
      <c r="EP9" s="2"/>
      <c r="EQ9" s="2"/>
      <c r="ER9" s="2"/>
      <c r="ES9" s="2"/>
      <c r="ET9" s="2"/>
      <c r="EU9" s="2"/>
      <c r="EV9" s="2"/>
      <c r="EW9" s="2"/>
      <c r="EX9" s="2"/>
      <c r="EY9" s="2"/>
      <c r="EZ9" s="2"/>
      <c r="FA9" s="2"/>
      <c r="FB9" s="2"/>
      <c r="FC9" s="2"/>
      <c r="FD9" s="2"/>
      <c r="FE9" s="2"/>
      <c r="FF9" s="2"/>
      <c r="FG9" s="2"/>
      <c r="FH9" s="2"/>
      <c r="FI9" s="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2"/>
      <c r="HY9" s="2"/>
      <c r="HZ9" s="2"/>
      <c r="IA9" s="2"/>
      <c r="IB9" s="2"/>
    </row>
    <row r="10" spans="1:236" ht="60" customHeight="1">
      <c r="A10" s="8" t="s">
        <v>111</v>
      </c>
      <c r="B10" s="19" t="s">
        <v>35</v>
      </c>
      <c r="C10" s="19" t="s">
        <v>36</v>
      </c>
      <c r="D10" s="19" t="s">
        <v>105</v>
      </c>
      <c r="E10" s="19" t="s">
        <v>152</v>
      </c>
      <c r="F10" s="20"/>
      <c r="G10" s="21">
        <f t="shared" ref="G10:L10" si="0">G11+G21+G33+G36+G39+G43+G49+G59+G63+G65</f>
        <v>192674619.62999997</v>
      </c>
      <c r="H10" s="21">
        <f t="shared" si="0"/>
        <v>1559537.42</v>
      </c>
      <c r="I10" s="21">
        <f t="shared" si="0"/>
        <v>194234157.04999998</v>
      </c>
      <c r="J10" s="21">
        <f t="shared" si="0"/>
        <v>377773123.99000001</v>
      </c>
      <c r="K10" s="21">
        <f t="shared" si="0"/>
        <v>9419764.6899999995</v>
      </c>
      <c r="L10" s="21">
        <f t="shared" si="0"/>
        <v>387192888.67999995</v>
      </c>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c r="CL10" s="2"/>
      <c r="CM10" s="2"/>
      <c r="CN10" s="2"/>
      <c r="CO10" s="2"/>
      <c r="CP10" s="2"/>
      <c r="CQ10" s="2"/>
      <c r="CR10" s="2"/>
      <c r="CS10" s="2"/>
      <c r="CT10" s="2"/>
      <c r="CU10" s="2"/>
      <c r="CV10" s="2"/>
      <c r="CW10" s="2"/>
      <c r="CX10" s="2"/>
      <c r="CY10" s="2"/>
      <c r="CZ10" s="2"/>
      <c r="DA10" s="2"/>
      <c r="DB10" s="2"/>
      <c r="DC10" s="2"/>
      <c r="DD10" s="2"/>
      <c r="DE10" s="2"/>
      <c r="DF10" s="2"/>
      <c r="DG10" s="2"/>
      <c r="DH10" s="2"/>
      <c r="DI10" s="2"/>
      <c r="DJ10" s="2"/>
      <c r="DK10" s="2"/>
      <c r="DL10" s="2"/>
      <c r="DM10" s="2"/>
      <c r="DN10" s="2"/>
      <c r="DO10" s="2"/>
      <c r="DP10" s="2"/>
      <c r="DQ10" s="2"/>
      <c r="DR10" s="2"/>
      <c r="DS10" s="2"/>
      <c r="DT10" s="2"/>
      <c r="DU10" s="2"/>
      <c r="DV10" s="2"/>
      <c r="DW10" s="2"/>
      <c r="DX10" s="2"/>
      <c r="DY10" s="2"/>
      <c r="DZ10" s="2"/>
      <c r="EA10" s="2"/>
      <c r="EB10" s="2"/>
      <c r="EC10" s="2"/>
      <c r="ED10" s="2"/>
      <c r="EE10" s="2"/>
      <c r="EF10" s="2"/>
      <c r="EG10" s="2"/>
      <c r="EH10" s="2"/>
      <c r="EI10" s="2"/>
      <c r="EJ10" s="2"/>
      <c r="EK10" s="2"/>
      <c r="EL10" s="2"/>
      <c r="EM10" s="2"/>
      <c r="EN10" s="2"/>
      <c r="EO10" s="2"/>
      <c r="EP10" s="2"/>
      <c r="EQ10" s="2"/>
      <c r="ER10" s="2"/>
      <c r="ES10" s="2"/>
      <c r="ET10" s="2"/>
      <c r="EU10" s="2"/>
      <c r="EV10" s="2"/>
      <c r="EW10" s="2"/>
      <c r="EX10" s="2"/>
      <c r="EY10" s="2"/>
      <c r="EZ10" s="2"/>
      <c r="FA10" s="2"/>
      <c r="FB10" s="2"/>
      <c r="FC10" s="2"/>
      <c r="FD10" s="2"/>
      <c r="FE10" s="2"/>
      <c r="FF10" s="2"/>
      <c r="FG10" s="2"/>
      <c r="FH10" s="2"/>
      <c r="FI10" s="2"/>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2"/>
      <c r="HY10" s="2"/>
      <c r="HZ10" s="2"/>
      <c r="IA10" s="2"/>
      <c r="IB10" s="2"/>
    </row>
    <row r="11" spans="1:236" ht="48" customHeight="1">
      <c r="A11" s="23" t="s">
        <v>112</v>
      </c>
      <c r="B11" s="24" t="s">
        <v>35</v>
      </c>
      <c r="C11" s="24" t="s">
        <v>36</v>
      </c>
      <c r="D11" s="24" t="s">
        <v>35</v>
      </c>
      <c r="E11" s="24" t="s">
        <v>152</v>
      </c>
      <c r="F11" s="25"/>
      <c r="G11" s="26">
        <f>SUM(G12:G20)</f>
        <v>52839555.079999998</v>
      </c>
      <c r="H11" s="26">
        <f t="shared" ref="H11:I11" si="1">SUM(H12:H20)</f>
        <v>0</v>
      </c>
      <c r="I11" s="26">
        <f t="shared" si="1"/>
        <v>52839555.079999998</v>
      </c>
      <c r="J11" s="26">
        <f>SUM(J12:J20)</f>
        <v>52839555.079999998</v>
      </c>
      <c r="K11" s="26">
        <f t="shared" ref="K11" si="2">SUM(K12:K20)</f>
        <v>0</v>
      </c>
      <c r="L11" s="26">
        <f t="shared" ref="L11" si="3">SUM(L12:L20)</f>
        <v>52839555.079999998</v>
      </c>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row>
    <row r="12" spans="1:236" ht="96" customHeight="1">
      <c r="A12" s="15" t="s">
        <v>154</v>
      </c>
      <c r="B12" s="3" t="s">
        <v>35</v>
      </c>
      <c r="C12" s="3" t="s">
        <v>36</v>
      </c>
      <c r="D12" s="3" t="s">
        <v>35</v>
      </c>
      <c r="E12" s="3" t="s">
        <v>37</v>
      </c>
      <c r="F12" s="3" t="s">
        <v>38</v>
      </c>
      <c r="G12" s="6">
        <v>11002853.880000001</v>
      </c>
      <c r="H12" s="6">
        <v>0</v>
      </c>
      <c r="I12" s="6">
        <f>G12+H12</f>
        <v>11002853.880000001</v>
      </c>
      <c r="J12" s="6">
        <v>11002853.880000001</v>
      </c>
      <c r="K12" s="6">
        <v>0</v>
      </c>
      <c r="L12" s="6">
        <f>J12+K12</f>
        <v>11002853.880000001</v>
      </c>
    </row>
    <row r="13" spans="1:236" ht="66.75" customHeight="1">
      <c r="A13" s="15" t="s">
        <v>179</v>
      </c>
      <c r="B13" s="3" t="s">
        <v>35</v>
      </c>
      <c r="C13" s="3" t="s">
        <v>36</v>
      </c>
      <c r="D13" s="3" t="s">
        <v>35</v>
      </c>
      <c r="E13" s="3" t="s">
        <v>37</v>
      </c>
      <c r="F13" s="3" t="s">
        <v>39</v>
      </c>
      <c r="G13" s="6">
        <v>5164387.2</v>
      </c>
      <c r="H13" s="6">
        <v>0</v>
      </c>
      <c r="I13" s="6">
        <f t="shared" ref="I13:I20" si="4">G13+H13</f>
        <v>5164387.2</v>
      </c>
      <c r="J13" s="6">
        <v>5164387.2</v>
      </c>
      <c r="K13" s="6">
        <v>0</v>
      </c>
      <c r="L13" s="6">
        <f t="shared" ref="L13:L20" si="5">J13+K13</f>
        <v>5164387.2</v>
      </c>
    </row>
    <row r="14" spans="1:236" ht="48" customHeight="1">
      <c r="A14" s="15" t="s">
        <v>19</v>
      </c>
      <c r="B14" s="3" t="s">
        <v>35</v>
      </c>
      <c r="C14" s="3" t="s">
        <v>36</v>
      </c>
      <c r="D14" s="3" t="s">
        <v>35</v>
      </c>
      <c r="E14" s="3" t="s">
        <v>37</v>
      </c>
      <c r="F14" s="3" t="s">
        <v>40</v>
      </c>
      <c r="G14" s="6">
        <v>76526</v>
      </c>
      <c r="H14" s="6">
        <v>0</v>
      </c>
      <c r="I14" s="6">
        <f t="shared" si="4"/>
        <v>76526</v>
      </c>
      <c r="J14" s="6">
        <v>76526</v>
      </c>
      <c r="K14" s="6">
        <v>0</v>
      </c>
      <c r="L14" s="6">
        <f t="shared" si="5"/>
        <v>76526</v>
      </c>
    </row>
    <row r="15" spans="1:236" ht="51" customHeight="1">
      <c r="A15" s="15" t="s">
        <v>180</v>
      </c>
      <c r="B15" s="3" t="s">
        <v>35</v>
      </c>
      <c r="C15" s="3" t="s">
        <v>36</v>
      </c>
      <c r="D15" s="3" t="s">
        <v>35</v>
      </c>
      <c r="E15" s="3" t="s">
        <v>41</v>
      </c>
      <c r="F15" s="3" t="s">
        <v>39</v>
      </c>
      <c r="G15" s="6">
        <f>918218+4349300</f>
        <v>5267518</v>
      </c>
      <c r="H15" s="6">
        <v>0</v>
      </c>
      <c r="I15" s="6">
        <f t="shared" si="4"/>
        <v>5267518</v>
      </c>
      <c r="J15" s="6">
        <f>918218+4349300</f>
        <v>5267518</v>
      </c>
      <c r="K15" s="6">
        <v>0</v>
      </c>
      <c r="L15" s="6">
        <f t="shared" si="5"/>
        <v>5267518</v>
      </c>
    </row>
    <row r="16" spans="1:236" ht="49.5" customHeight="1">
      <c r="A16" s="15" t="s">
        <v>181</v>
      </c>
      <c r="B16" s="3" t="s">
        <v>35</v>
      </c>
      <c r="C16" s="3" t="s">
        <v>36</v>
      </c>
      <c r="D16" s="3" t="s">
        <v>35</v>
      </c>
      <c r="E16" s="3" t="s">
        <v>42</v>
      </c>
      <c r="F16" s="3" t="s">
        <v>39</v>
      </c>
      <c r="G16" s="6">
        <v>634619</v>
      </c>
      <c r="H16" s="6">
        <v>0</v>
      </c>
      <c r="I16" s="6">
        <f t="shared" si="4"/>
        <v>634619</v>
      </c>
      <c r="J16" s="6">
        <v>634619</v>
      </c>
      <c r="K16" s="6">
        <v>0</v>
      </c>
      <c r="L16" s="6">
        <f t="shared" si="5"/>
        <v>634619</v>
      </c>
    </row>
    <row r="17" spans="1:12" ht="47.25" customHeight="1">
      <c r="A17" s="15" t="s">
        <v>182</v>
      </c>
      <c r="B17" s="3" t="s">
        <v>35</v>
      </c>
      <c r="C17" s="3" t="s">
        <v>36</v>
      </c>
      <c r="D17" s="3" t="s">
        <v>35</v>
      </c>
      <c r="E17" s="3" t="s">
        <v>43</v>
      </c>
      <c r="F17" s="3" t="s">
        <v>39</v>
      </c>
      <c r="G17" s="6">
        <v>189964</v>
      </c>
      <c r="H17" s="6">
        <v>0</v>
      </c>
      <c r="I17" s="6">
        <f t="shared" si="4"/>
        <v>189964</v>
      </c>
      <c r="J17" s="6">
        <v>189964</v>
      </c>
      <c r="K17" s="6">
        <v>0</v>
      </c>
      <c r="L17" s="6">
        <f t="shared" si="5"/>
        <v>189964</v>
      </c>
    </row>
    <row r="18" spans="1:12" ht="62.25" customHeight="1">
      <c r="A18" s="15" t="s">
        <v>183</v>
      </c>
      <c r="B18" s="3" t="s">
        <v>35</v>
      </c>
      <c r="C18" s="3" t="s">
        <v>36</v>
      </c>
      <c r="D18" s="3" t="s">
        <v>35</v>
      </c>
      <c r="E18" s="3" t="s">
        <v>44</v>
      </c>
      <c r="F18" s="3" t="s">
        <v>39</v>
      </c>
      <c r="G18" s="6">
        <v>223925</v>
      </c>
      <c r="H18" s="6">
        <v>0</v>
      </c>
      <c r="I18" s="6">
        <f t="shared" si="4"/>
        <v>223925</v>
      </c>
      <c r="J18" s="6">
        <v>223925</v>
      </c>
      <c r="K18" s="6">
        <v>0</v>
      </c>
      <c r="L18" s="6">
        <f t="shared" si="5"/>
        <v>223925</v>
      </c>
    </row>
    <row r="19" spans="1:12" ht="173.25" customHeight="1">
      <c r="A19" s="15" t="s">
        <v>155</v>
      </c>
      <c r="B19" s="3" t="s">
        <v>35</v>
      </c>
      <c r="C19" s="3" t="s">
        <v>36</v>
      </c>
      <c r="D19" s="3" t="s">
        <v>35</v>
      </c>
      <c r="E19" s="3" t="s">
        <v>45</v>
      </c>
      <c r="F19" s="3" t="s">
        <v>38</v>
      </c>
      <c r="G19" s="6">
        <f>30279762-131826</f>
        <v>30147936</v>
      </c>
      <c r="H19" s="6">
        <v>0</v>
      </c>
      <c r="I19" s="6">
        <f t="shared" si="4"/>
        <v>30147936</v>
      </c>
      <c r="J19" s="6">
        <f>30279762-131826</f>
        <v>30147936</v>
      </c>
      <c r="K19" s="6">
        <v>0</v>
      </c>
      <c r="L19" s="6">
        <f t="shared" si="5"/>
        <v>30147936</v>
      </c>
    </row>
    <row r="20" spans="1:12" ht="126.75" customHeight="1">
      <c r="A20" s="15" t="s">
        <v>184</v>
      </c>
      <c r="B20" s="3" t="s">
        <v>35</v>
      </c>
      <c r="C20" s="3" t="s">
        <v>36</v>
      </c>
      <c r="D20" s="3" t="s">
        <v>35</v>
      </c>
      <c r="E20" s="3" t="s">
        <v>45</v>
      </c>
      <c r="F20" s="3" t="s">
        <v>39</v>
      </c>
      <c r="G20" s="6">
        <v>131826</v>
      </c>
      <c r="H20" s="6">
        <v>0</v>
      </c>
      <c r="I20" s="6">
        <f t="shared" si="4"/>
        <v>131826</v>
      </c>
      <c r="J20" s="6">
        <v>131826</v>
      </c>
      <c r="K20" s="6">
        <v>0</v>
      </c>
      <c r="L20" s="6">
        <f t="shared" si="5"/>
        <v>131826</v>
      </c>
    </row>
    <row r="21" spans="1:12" s="9" customFormat="1" ht="47.25">
      <c r="A21" s="23" t="s">
        <v>113</v>
      </c>
      <c r="B21" s="27" t="s">
        <v>35</v>
      </c>
      <c r="C21" s="27" t="s">
        <v>36</v>
      </c>
      <c r="D21" s="27" t="s">
        <v>46</v>
      </c>
      <c r="E21" s="27" t="s">
        <v>152</v>
      </c>
      <c r="F21" s="27"/>
      <c r="G21" s="28">
        <f>SUM(G22:G32)</f>
        <v>85141856.120000005</v>
      </c>
      <c r="H21" s="28">
        <f t="shared" ref="H21:I21" si="6">SUM(H22:H32)</f>
        <v>0</v>
      </c>
      <c r="I21" s="28">
        <f t="shared" si="6"/>
        <v>85141856.120000005</v>
      </c>
      <c r="J21" s="28">
        <f>SUM(J22:J32)</f>
        <v>82484919.079999998</v>
      </c>
      <c r="K21" s="28">
        <f t="shared" ref="K21" si="7">SUM(K22:K32)</f>
        <v>0</v>
      </c>
      <c r="L21" s="28">
        <f t="shared" ref="L21" si="8">SUM(L22:L32)</f>
        <v>82484919.079999998</v>
      </c>
    </row>
    <row r="22" spans="1:12" ht="48" customHeight="1">
      <c r="A22" s="15" t="s">
        <v>180</v>
      </c>
      <c r="B22" s="3" t="s">
        <v>35</v>
      </c>
      <c r="C22" s="3" t="s">
        <v>36</v>
      </c>
      <c r="D22" s="3" t="s">
        <v>46</v>
      </c>
      <c r="E22" s="3" t="s">
        <v>41</v>
      </c>
      <c r="F22" s="3" t="s">
        <v>39</v>
      </c>
      <c r="G22" s="6">
        <f>15190+643000+2100000+758200</f>
        <v>3516390</v>
      </c>
      <c r="H22" s="6">
        <v>0</v>
      </c>
      <c r="I22" s="6">
        <f t="shared" ref="I22:I32" si="9">G22+H22</f>
        <v>3516390</v>
      </c>
      <c r="J22" s="6">
        <f>15190+643000+2100000+758200</f>
        <v>3516390</v>
      </c>
      <c r="K22" s="6">
        <v>0</v>
      </c>
      <c r="L22" s="6">
        <f t="shared" ref="L22:L32" si="10">J22+K22</f>
        <v>3516390</v>
      </c>
    </row>
    <row r="23" spans="1:12" ht="97.5" customHeight="1">
      <c r="A23" s="15" t="s">
        <v>156</v>
      </c>
      <c r="B23" s="3" t="s">
        <v>35</v>
      </c>
      <c r="C23" s="3" t="s">
        <v>36</v>
      </c>
      <c r="D23" s="3" t="s">
        <v>46</v>
      </c>
      <c r="E23" s="3" t="s">
        <v>47</v>
      </c>
      <c r="F23" s="3" t="s">
        <v>38</v>
      </c>
      <c r="G23" s="6">
        <v>12219651.939999999</v>
      </c>
      <c r="H23" s="6">
        <v>0</v>
      </c>
      <c r="I23" s="6">
        <f t="shared" si="9"/>
        <v>12219651.939999999</v>
      </c>
      <c r="J23" s="6">
        <v>12203842.310000001</v>
      </c>
      <c r="K23" s="6">
        <v>0</v>
      </c>
      <c r="L23" s="6">
        <f t="shared" si="10"/>
        <v>12203842.310000001</v>
      </c>
    </row>
    <row r="24" spans="1:12" ht="66" customHeight="1">
      <c r="A24" s="15" t="s">
        <v>185</v>
      </c>
      <c r="B24" s="3" t="s">
        <v>35</v>
      </c>
      <c r="C24" s="3" t="s">
        <v>36</v>
      </c>
      <c r="D24" s="3" t="s">
        <v>46</v>
      </c>
      <c r="E24" s="3" t="s">
        <v>47</v>
      </c>
      <c r="F24" s="3" t="s">
        <v>39</v>
      </c>
      <c r="G24" s="6">
        <v>13305245.18</v>
      </c>
      <c r="H24" s="6">
        <v>0</v>
      </c>
      <c r="I24" s="6">
        <f t="shared" si="9"/>
        <v>13305245.18</v>
      </c>
      <c r="J24" s="6">
        <f>13305245.18-2641127.41</f>
        <v>10664117.77</v>
      </c>
      <c r="K24" s="6">
        <v>0</v>
      </c>
      <c r="L24" s="6">
        <f t="shared" si="10"/>
        <v>10664117.77</v>
      </c>
    </row>
    <row r="25" spans="1:12" ht="49.5" customHeight="1">
      <c r="A25" s="15" t="s">
        <v>20</v>
      </c>
      <c r="B25" s="3" t="s">
        <v>35</v>
      </c>
      <c r="C25" s="3" t="s">
        <v>36</v>
      </c>
      <c r="D25" s="3" t="s">
        <v>46</v>
      </c>
      <c r="E25" s="3" t="s">
        <v>47</v>
      </c>
      <c r="F25" s="3" t="s">
        <v>40</v>
      </c>
      <c r="G25" s="6">
        <v>146976</v>
      </c>
      <c r="H25" s="6">
        <v>0</v>
      </c>
      <c r="I25" s="6">
        <f t="shared" si="9"/>
        <v>146976</v>
      </c>
      <c r="J25" s="6">
        <v>146976</v>
      </c>
      <c r="K25" s="6">
        <v>0</v>
      </c>
      <c r="L25" s="6">
        <f t="shared" si="10"/>
        <v>146976</v>
      </c>
    </row>
    <row r="26" spans="1:12" ht="51.75" customHeight="1">
      <c r="A26" s="15" t="s">
        <v>186</v>
      </c>
      <c r="B26" s="3" t="s">
        <v>35</v>
      </c>
      <c r="C26" s="3" t="s">
        <v>36</v>
      </c>
      <c r="D26" s="3" t="s">
        <v>46</v>
      </c>
      <c r="E26" s="3" t="s">
        <v>42</v>
      </c>
      <c r="F26" s="3" t="s">
        <v>39</v>
      </c>
      <c r="G26" s="6">
        <v>411922</v>
      </c>
      <c r="H26" s="6">
        <v>0</v>
      </c>
      <c r="I26" s="6">
        <f t="shared" si="9"/>
        <v>411922</v>
      </c>
      <c r="J26" s="6">
        <v>411922</v>
      </c>
      <c r="K26" s="6">
        <v>0</v>
      </c>
      <c r="L26" s="6">
        <f t="shared" si="10"/>
        <v>411922</v>
      </c>
    </row>
    <row r="27" spans="1:12" ht="48" customHeight="1">
      <c r="A27" s="15" t="s">
        <v>182</v>
      </c>
      <c r="B27" s="3" t="s">
        <v>35</v>
      </c>
      <c r="C27" s="3" t="s">
        <v>36</v>
      </c>
      <c r="D27" s="3" t="s">
        <v>46</v>
      </c>
      <c r="E27" s="3" t="s">
        <v>43</v>
      </c>
      <c r="F27" s="3" t="s">
        <v>39</v>
      </c>
      <c r="G27" s="6">
        <v>855992</v>
      </c>
      <c r="H27" s="6">
        <v>0</v>
      </c>
      <c r="I27" s="6">
        <f t="shared" si="9"/>
        <v>855992</v>
      </c>
      <c r="J27" s="6">
        <v>855992</v>
      </c>
      <c r="K27" s="6">
        <v>0</v>
      </c>
      <c r="L27" s="6">
        <f t="shared" si="10"/>
        <v>855992</v>
      </c>
    </row>
    <row r="28" spans="1:12" ht="63.75" customHeight="1">
      <c r="A28" s="15" t="s">
        <v>183</v>
      </c>
      <c r="B28" s="3" t="s">
        <v>35</v>
      </c>
      <c r="C28" s="3" t="s">
        <v>36</v>
      </c>
      <c r="D28" s="3" t="s">
        <v>46</v>
      </c>
      <c r="E28" s="3" t="s">
        <v>44</v>
      </c>
      <c r="F28" s="3" t="s">
        <v>39</v>
      </c>
      <c r="G28" s="6">
        <v>418283</v>
      </c>
      <c r="H28" s="6">
        <v>0</v>
      </c>
      <c r="I28" s="6">
        <f t="shared" si="9"/>
        <v>418283</v>
      </c>
      <c r="J28" s="6">
        <v>418283</v>
      </c>
      <c r="K28" s="6">
        <v>0</v>
      </c>
      <c r="L28" s="6">
        <f t="shared" si="10"/>
        <v>418283</v>
      </c>
    </row>
    <row r="29" spans="1:12" ht="205.5" customHeight="1">
      <c r="A29" s="15" t="s">
        <v>157</v>
      </c>
      <c r="B29" s="3" t="s">
        <v>35</v>
      </c>
      <c r="C29" s="3" t="s">
        <v>36</v>
      </c>
      <c r="D29" s="3" t="s">
        <v>46</v>
      </c>
      <c r="E29" s="3" t="s">
        <v>48</v>
      </c>
      <c r="F29" s="3" t="s">
        <v>38</v>
      </c>
      <c r="G29" s="6">
        <v>50926401</v>
      </c>
      <c r="H29" s="6">
        <v>0</v>
      </c>
      <c r="I29" s="6">
        <f t="shared" si="9"/>
        <v>50926401</v>
      </c>
      <c r="J29" s="6">
        <v>50926401</v>
      </c>
      <c r="K29" s="6">
        <v>0</v>
      </c>
      <c r="L29" s="6">
        <f t="shared" si="10"/>
        <v>50926401</v>
      </c>
    </row>
    <row r="30" spans="1:12" ht="174.75" customHeight="1">
      <c r="A30" s="15" t="s">
        <v>187</v>
      </c>
      <c r="B30" s="3" t="s">
        <v>35</v>
      </c>
      <c r="C30" s="3" t="s">
        <v>36</v>
      </c>
      <c r="D30" s="3" t="s">
        <v>46</v>
      </c>
      <c r="E30" s="3" t="s">
        <v>48</v>
      </c>
      <c r="F30" s="3" t="s">
        <v>39</v>
      </c>
      <c r="G30" s="6">
        <v>1138011</v>
      </c>
      <c r="H30" s="6">
        <v>0</v>
      </c>
      <c r="I30" s="6">
        <f t="shared" si="9"/>
        <v>1138011</v>
      </c>
      <c r="J30" s="6">
        <v>1138011</v>
      </c>
      <c r="K30" s="6">
        <v>0</v>
      </c>
      <c r="L30" s="6">
        <f t="shared" si="10"/>
        <v>1138011</v>
      </c>
    </row>
    <row r="31" spans="1:12" ht="191.25" customHeight="1">
      <c r="A31" s="15" t="s">
        <v>232</v>
      </c>
      <c r="B31" s="3" t="s">
        <v>35</v>
      </c>
      <c r="C31" s="3" t="s">
        <v>36</v>
      </c>
      <c r="D31" s="3" t="s">
        <v>46</v>
      </c>
      <c r="E31" s="3" t="s">
        <v>231</v>
      </c>
      <c r="F31" s="3" t="s">
        <v>38</v>
      </c>
      <c r="G31" s="6">
        <v>2202984</v>
      </c>
      <c r="H31" s="6">
        <v>0</v>
      </c>
      <c r="I31" s="6">
        <f t="shared" si="9"/>
        <v>2202984</v>
      </c>
      <c r="J31" s="6">
        <v>2202984</v>
      </c>
      <c r="K31" s="6">
        <v>0</v>
      </c>
      <c r="L31" s="6">
        <f t="shared" si="10"/>
        <v>2202984</v>
      </c>
    </row>
    <row r="32" spans="1:12" ht="255.75" customHeight="1">
      <c r="A32" s="15" t="s">
        <v>224</v>
      </c>
      <c r="B32" s="3" t="s">
        <v>35</v>
      </c>
      <c r="C32" s="3" t="s">
        <v>36</v>
      </c>
      <c r="D32" s="3" t="s">
        <v>46</v>
      </c>
      <c r="E32" s="3" t="s">
        <v>223</v>
      </c>
      <c r="F32" s="3" t="s">
        <v>38</v>
      </c>
      <c r="G32" s="6">
        <v>0</v>
      </c>
      <c r="H32" s="6">
        <v>0</v>
      </c>
      <c r="I32" s="6">
        <f t="shared" si="9"/>
        <v>0</v>
      </c>
      <c r="J32" s="6">
        <v>0</v>
      </c>
      <c r="K32" s="6">
        <v>0</v>
      </c>
      <c r="L32" s="6">
        <f t="shared" si="10"/>
        <v>0</v>
      </c>
    </row>
    <row r="33" spans="1:12" s="9" customFormat="1" ht="50.25" customHeight="1">
      <c r="A33" s="23" t="s">
        <v>114</v>
      </c>
      <c r="B33" s="27" t="s">
        <v>35</v>
      </c>
      <c r="C33" s="27" t="s">
        <v>36</v>
      </c>
      <c r="D33" s="27" t="s">
        <v>49</v>
      </c>
      <c r="E33" s="27" t="s">
        <v>152</v>
      </c>
      <c r="F33" s="27"/>
      <c r="G33" s="28">
        <f t="shared" ref="G33:L33" si="11">SUM(G34:G35)</f>
        <v>9706861.7600000016</v>
      </c>
      <c r="H33" s="28">
        <f t="shared" si="11"/>
        <v>0</v>
      </c>
      <c r="I33" s="28">
        <f t="shared" si="11"/>
        <v>9706861.7600000016</v>
      </c>
      <c r="J33" s="28">
        <f t="shared" si="11"/>
        <v>9706861.7600000016</v>
      </c>
      <c r="K33" s="28">
        <f t="shared" si="11"/>
        <v>0</v>
      </c>
      <c r="L33" s="28">
        <f t="shared" si="11"/>
        <v>9706861.7600000016</v>
      </c>
    </row>
    <row r="34" spans="1:12" ht="64.5" customHeight="1">
      <c r="A34" s="34" t="s">
        <v>200</v>
      </c>
      <c r="B34" s="3" t="s">
        <v>35</v>
      </c>
      <c r="C34" s="3" t="s">
        <v>36</v>
      </c>
      <c r="D34" s="3" t="s">
        <v>49</v>
      </c>
      <c r="E34" s="3" t="s">
        <v>50</v>
      </c>
      <c r="F34" s="3" t="s">
        <v>71</v>
      </c>
      <c r="G34" s="6">
        <f>7669157.36-4347705.6</f>
        <v>3321451.7600000007</v>
      </c>
      <c r="H34" s="6">
        <v>0</v>
      </c>
      <c r="I34" s="6">
        <f>G34+H34</f>
        <v>3321451.7600000007</v>
      </c>
      <c r="J34" s="6">
        <f>7669157.36-4347705.6</f>
        <v>3321451.7600000007</v>
      </c>
      <c r="K34" s="6">
        <v>0</v>
      </c>
      <c r="L34" s="6">
        <f>J34+K34</f>
        <v>3321451.7600000007</v>
      </c>
    </row>
    <row r="35" spans="1:12" ht="81.75" customHeight="1">
      <c r="A35" s="34" t="s">
        <v>139</v>
      </c>
      <c r="B35" s="3" t="s">
        <v>35</v>
      </c>
      <c r="C35" s="3" t="s">
        <v>36</v>
      </c>
      <c r="D35" s="3" t="s">
        <v>49</v>
      </c>
      <c r="E35" s="3" t="s">
        <v>138</v>
      </c>
      <c r="F35" s="3" t="s">
        <v>71</v>
      </c>
      <c r="G35" s="6">
        <f>4347705.6+2037704.4</f>
        <v>6385410</v>
      </c>
      <c r="H35" s="6">
        <v>0</v>
      </c>
      <c r="I35" s="6">
        <f t="shared" ref="I35" si="12">G35+H35</f>
        <v>6385410</v>
      </c>
      <c r="J35" s="6">
        <f>4347705.6+2037704.4</f>
        <v>6385410</v>
      </c>
      <c r="K35" s="6">
        <v>0</v>
      </c>
      <c r="L35" s="6">
        <f t="shared" ref="L35" si="13">J35+K35</f>
        <v>6385410</v>
      </c>
    </row>
    <row r="36" spans="1:12" s="9" customFormat="1" ht="47.25">
      <c r="A36" s="23" t="s">
        <v>115</v>
      </c>
      <c r="B36" s="27" t="s">
        <v>35</v>
      </c>
      <c r="C36" s="27" t="s">
        <v>36</v>
      </c>
      <c r="D36" s="27" t="s">
        <v>52</v>
      </c>
      <c r="E36" s="27" t="s">
        <v>152</v>
      </c>
      <c r="F36" s="27"/>
      <c r="G36" s="28">
        <f>SUM(G37:G38)</f>
        <v>216988</v>
      </c>
      <c r="H36" s="28">
        <f t="shared" ref="H36:I36" si="14">SUM(H37:H38)</f>
        <v>0</v>
      </c>
      <c r="I36" s="28">
        <f t="shared" si="14"/>
        <v>216988</v>
      </c>
      <c r="J36" s="28">
        <f>SUM(J37:J38)</f>
        <v>0</v>
      </c>
      <c r="K36" s="28">
        <f t="shared" ref="K36" si="15">SUM(K37:K38)</f>
        <v>0</v>
      </c>
      <c r="L36" s="28">
        <f t="shared" ref="L36" si="16">SUM(L37:L38)</f>
        <v>0</v>
      </c>
    </row>
    <row r="37" spans="1:12" ht="63">
      <c r="A37" s="15" t="s">
        <v>221</v>
      </c>
      <c r="B37" s="3" t="s">
        <v>35</v>
      </c>
      <c r="C37" s="3" t="s">
        <v>36</v>
      </c>
      <c r="D37" s="3" t="s">
        <v>52</v>
      </c>
      <c r="E37" s="3" t="s">
        <v>220</v>
      </c>
      <c r="F37" s="3" t="s">
        <v>39</v>
      </c>
      <c r="G37" s="6">
        <v>29500</v>
      </c>
      <c r="H37" s="6">
        <v>0</v>
      </c>
      <c r="I37" s="6">
        <f t="shared" ref="I37:I38" si="17">G37+H37</f>
        <v>29500</v>
      </c>
      <c r="J37" s="6">
        <v>0</v>
      </c>
      <c r="K37" s="6">
        <v>0</v>
      </c>
      <c r="L37" s="6">
        <f t="shared" ref="L37:L38" si="18">J37+K37</f>
        <v>0</v>
      </c>
    </row>
    <row r="38" spans="1:12" ht="93.75" customHeight="1">
      <c r="A38" s="15" t="s">
        <v>158</v>
      </c>
      <c r="B38" s="3" t="s">
        <v>35</v>
      </c>
      <c r="C38" s="3" t="s">
        <v>36</v>
      </c>
      <c r="D38" s="3" t="s">
        <v>52</v>
      </c>
      <c r="E38" s="3" t="s">
        <v>56</v>
      </c>
      <c r="F38" s="3" t="s">
        <v>38</v>
      </c>
      <c r="G38" s="6">
        <v>187488</v>
      </c>
      <c r="H38" s="6">
        <v>0</v>
      </c>
      <c r="I38" s="6">
        <f t="shared" si="17"/>
        <v>187488</v>
      </c>
      <c r="J38" s="6">
        <v>0</v>
      </c>
      <c r="K38" s="6">
        <v>0</v>
      </c>
      <c r="L38" s="6">
        <f t="shared" si="18"/>
        <v>0</v>
      </c>
    </row>
    <row r="39" spans="1:12" s="9" customFormat="1" ht="31.5">
      <c r="A39" s="23" t="s">
        <v>116</v>
      </c>
      <c r="B39" s="27" t="s">
        <v>35</v>
      </c>
      <c r="C39" s="27" t="s">
        <v>36</v>
      </c>
      <c r="D39" s="27" t="s">
        <v>51</v>
      </c>
      <c r="E39" s="27" t="s">
        <v>152</v>
      </c>
      <c r="F39" s="27"/>
      <c r="G39" s="28">
        <f t="shared" ref="G39:L39" si="19">SUM(G40:G42)</f>
        <v>532955</v>
      </c>
      <c r="H39" s="28">
        <f t="shared" si="19"/>
        <v>0</v>
      </c>
      <c r="I39" s="28">
        <f t="shared" si="19"/>
        <v>532955</v>
      </c>
      <c r="J39" s="28">
        <f t="shared" si="19"/>
        <v>332955</v>
      </c>
      <c r="K39" s="28">
        <f t="shared" si="19"/>
        <v>0</v>
      </c>
      <c r="L39" s="28">
        <f t="shared" si="19"/>
        <v>332955</v>
      </c>
    </row>
    <row r="40" spans="1:12" ht="48" customHeight="1">
      <c r="A40" s="15" t="s">
        <v>188</v>
      </c>
      <c r="B40" s="3" t="s">
        <v>35</v>
      </c>
      <c r="C40" s="3" t="s">
        <v>36</v>
      </c>
      <c r="D40" s="3" t="s">
        <v>51</v>
      </c>
      <c r="E40" s="3" t="s">
        <v>58</v>
      </c>
      <c r="F40" s="3" t="s">
        <v>39</v>
      </c>
      <c r="G40" s="6">
        <v>200000</v>
      </c>
      <c r="H40" s="6">
        <v>0</v>
      </c>
      <c r="I40" s="6">
        <f t="shared" ref="I40:I42" si="20">G40+H40</f>
        <v>200000</v>
      </c>
      <c r="J40" s="6">
        <v>0</v>
      </c>
      <c r="K40" s="6">
        <v>0</v>
      </c>
      <c r="L40" s="6">
        <f t="shared" ref="L40:L42" si="21">J40+K40</f>
        <v>0</v>
      </c>
    </row>
    <row r="41" spans="1:12" ht="63">
      <c r="A41" s="15" t="s">
        <v>204</v>
      </c>
      <c r="B41" s="3" t="s">
        <v>35</v>
      </c>
      <c r="C41" s="3" t="s">
        <v>36</v>
      </c>
      <c r="D41" s="3" t="s">
        <v>51</v>
      </c>
      <c r="E41" s="3" t="s">
        <v>59</v>
      </c>
      <c r="F41" s="3" t="s">
        <v>39</v>
      </c>
      <c r="G41" s="6">
        <v>301245</v>
      </c>
      <c r="H41" s="6">
        <v>0</v>
      </c>
      <c r="I41" s="6">
        <f t="shared" si="20"/>
        <v>301245</v>
      </c>
      <c r="J41" s="6">
        <v>301245</v>
      </c>
      <c r="K41" s="6">
        <v>0</v>
      </c>
      <c r="L41" s="6">
        <f t="shared" si="21"/>
        <v>301245</v>
      </c>
    </row>
    <row r="42" spans="1:12" ht="78.75">
      <c r="A42" s="15" t="s">
        <v>205</v>
      </c>
      <c r="B42" s="3" t="s">
        <v>35</v>
      </c>
      <c r="C42" s="3" t="s">
        <v>36</v>
      </c>
      <c r="D42" s="3" t="s">
        <v>51</v>
      </c>
      <c r="E42" s="3" t="s">
        <v>60</v>
      </c>
      <c r="F42" s="3" t="s">
        <v>39</v>
      </c>
      <c r="G42" s="6">
        <v>31710</v>
      </c>
      <c r="H42" s="6">
        <v>0</v>
      </c>
      <c r="I42" s="6">
        <f t="shared" si="20"/>
        <v>31710</v>
      </c>
      <c r="J42" s="6">
        <v>31710</v>
      </c>
      <c r="K42" s="6">
        <v>0</v>
      </c>
      <c r="L42" s="6">
        <f t="shared" si="21"/>
        <v>31710</v>
      </c>
    </row>
    <row r="43" spans="1:12" s="9" customFormat="1" ht="47.25">
      <c r="A43" s="23" t="s">
        <v>117</v>
      </c>
      <c r="B43" s="27" t="s">
        <v>35</v>
      </c>
      <c r="C43" s="27" t="s">
        <v>36</v>
      </c>
      <c r="D43" s="27" t="s">
        <v>54</v>
      </c>
      <c r="E43" s="27" t="s">
        <v>152</v>
      </c>
      <c r="F43" s="27"/>
      <c r="G43" s="28">
        <f t="shared" ref="G43:L43" si="22">SUM(G44:G48)</f>
        <v>454300</v>
      </c>
      <c r="H43" s="28">
        <f t="shared" si="22"/>
        <v>0</v>
      </c>
      <c r="I43" s="28">
        <f t="shared" si="22"/>
        <v>454300</v>
      </c>
      <c r="J43" s="28">
        <f t="shared" si="22"/>
        <v>14681</v>
      </c>
      <c r="K43" s="28">
        <f t="shared" si="22"/>
        <v>0</v>
      </c>
      <c r="L43" s="28">
        <f t="shared" si="22"/>
        <v>14681</v>
      </c>
    </row>
    <row r="44" spans="1:12" ht="63">
      <c r="A44" s="37" t="s">
        <v>168</v>
      </c>
      <c r="B44" s="3" t="s">
        <v>35</v>
      </c>
      <c r="C44" s="3" t="s">
        <v>36</v>
      </c>
      <c r="D44" s="3" t="s">
        <v>54</v>
      </c>
      <c r="E44" s="3" t="s">
        <v>170</v>
      </c>
      <c r="F44" s="3" t="s">
        <v>39</v>
      </c>
      <c r="G44" s="6">
        <v>30000</v>
      </c>
      <c r="H44" s="6">
        <v>0</v>
      </c>
      <c r="I44" s="6">
        <f t="shared" ref="I44:I48" si="23">G44+H44</f>
        <v>30000</v>
      </c>
      <c r="J44" s="6">
        <v>0</v>
      </c>
      <c r="K44" s="6">
        <v>0</v>
      </c>
      <c r="L44" s="6">
        <f t="shared" ref="L44:L48" si="24">J44+K44</f>
        <v>0</v>
      </c>
    </row>
    <row r="45" spans="1:12" ht="63">
      <c r="A45" s="37" t="s">
        <v>230</v>
      </c>
      <c r="B45" s="3" t="s">
        <v>35</v>
      </c>
      <c r="C45" s="3" t="s">
        <v>36</v>
      </c>
      <c r="D45" s="3" t="s">
        <v>54</v>
      </c>
      <c r="E45" s="3" t="s">
        <v>170</v>
      </c>
      <c r="F45" s="3" t="s">
        <v>71</v>
      </c>
      <c r="G45" s="6">
        <v>20000</v>
      </c>
      <c r="H45" s="6">
        <v>0</v>
      </c>
      <c r="I45" s="6">
        <f t="shared" si="23"/>
        <v>20000</v>
      </c>
      <c r="J45" s="6">
        <v>0</v>
      </c>
      <c r="K45" s="6">
        <v>0</v>
      </c>
      <c r="L45" s="6">
        <f t="shared" si="24"/>
        <v>0</v>
      </c>
    </row>
    <row r="46" spans="1:12" ht="63" customHeight="1">
      <c r="A46" s="37" t="s">
        <v>169</v>
      </c>
      <c r="B46" s="3" t="s">
        <v>35</v>
      </c>
      <c r="C46" s="3" t="s">
        <v>36</v>
      </c>
      <c r="D46" s="3" t="s">
        <v>54</v>
      </c>
      <c r="E46" s="3" t="s">
        <v>171</v>
      </c>
      <c r="F46" s="3" t="s">
        <v>71</v>
      </c>
      <c r="G46" s="6">
        <v>50000</v>
      </c>
      <c r="H46" s="6">
        <v>0</v>
      </c>
      <c r="I46" s="6">
        <f t="shared" si="23"/>
        <v>50000</v>
      </c>
      <c r="J46" s="6">
        <v>0</v>
      </c>
      <c r="K46" s="6">
        <v>0</v>
      </c>
      <c r="L46" s="6">
        <f t="shared" si="24"/>
        <v>0</v>
      </c>
    </row>
    <row r="47" spans="1:12" ht="35.25" customHeight="1">
      <c r="A47" s="16" t="s">
        <v>206</v>
      </c>
      <c r="B47" s="3" t="s">
        <v>35</v>
      </c>
      <c r="C47" s="3" t="s">
        <v>36</v>
      </c>
      <c r="D47" s="3" t="s">
        <v>54</v>
      </c>
      <c r="E47" s="3" t="s">
        <v>61</v>
      </c>
      <c r="F47" s="3" t="s">
        <v>39</v>
      </c>
      <c r="G47" s="6">
        <v>100000</v>
      </c>
      <c r="H47" s="6">
        <v>0</v>
      </c>
      <c r="I47" s="6">
        <f t="shared" si="23"/>
        <v>100000</v>
      </c>
      <c r="J47" s="6">
        <v>14681</v>
      </c>
      <c r="K47" s="6">
        <v>0</v>
      </c>
      <c r="L47" s="6">
        <f t="shared" si="24"/>
        <v>14681</v>
      </c>
    </row>
    <row r="48" spans="1:12" ht="77.25" customHeight="1">
      <c r="A48" s="15" t="s">
        <v>190</v>
      </c>
      <c r="B48" s="3" t="s">
        <v>35</v>
      </c>
      <c r="C48" s="3" t="s">
        <v>36</v>
      </c>
      <c r="D48" s="3" t="s">
        <v>54</v>
      </c>
      <c r="E48" s="3" t="s">
        <v>62</v>
      </c>
      <c r="F48" s="3" t="s">
        <v>38</v>
      </c>
      <c r="G48" s="6">
        <v>254300</v>
      </c>
      <c r="H48" s="6">
        <v>0</v>
      </c>
      <c r="I48" s="6">
        <f t="shared" si="23"/>
        <v>254300</v>
      </c>
      <c r="J48" s="6">
        <v>0</v>
      </c>
      <c r="K48" s="6">
        <v>0</v>
      </c>
      <c r="L48" s="6">
        <f t="shared" si="24"/>
        <v>0</v>
      </c>
    </row>
    <row r="49" spans="1:12" s="9" customFormat="1" ht="47.25">
      <c r="A49" s="23" t="s">
        <v>118</v>
      </c>
      <c r="B49" s="27" t="s">
        <v>35</v>
      </c>
      <c r="C49" s="27" t="s">
        <v>36</v>
      </c>
      <c r="D49" s="27" t="s">
        <v>34</v>
      </c>
      <c r="E49" s="27" t="s">
        <v>152</v>
      </c>
      <c r="F49" s="27"/>
      <c r="G49" s="28">
        <f>SUM(G50:G58)</f>
        <v>10927615.199999999</v>
      </c>
      <c r="H49" s="28">
        <f t="shared" ref="H49:I49" si="25">SUM(H50:H58)</f>
        <v>0</v>
      </c>
      <c r="I49" s="28">
        <f t="shared" si="25"/>
        <v>10927615.199999999</v>
      </c>
      <c r="J49" s="28">
        <f>SUM(J50:J58)</f>
        <v>10777928.91</v>
      </c>
      <c r="K49" s="28">
        <f t="shared" ref="K49" si="26">SUM(K50:K58)</f>
        <v>44064</v>
      </c>
      <c r="L49" s="28">
        <f t="shared" ref="L49" si="27">SUM(L50:L58)</f>
        <v>10821992.91</v>
      </c>
    </row>
    <row r="50" spans="1:12" ht="112.5" customHeight="1">
      <c r="A50" s="15" t="s">
        <v>222</v>
      </c>
      <c r="B50" s="3" t="s">
        <v>35</v>
      </c>
      <c r="C50" s="3" t="s">
        <v>36</v>
      </c>
      <c r="D50" s="3" t="s">
        <v>34</v>
      </c>
      <c r="E50" s="3" t="s">
        <v>63</v>
      </c>
      <c r="F50" s="3" t="s">
        <v>39</v>
      </c>
      <c r="G50" s="6">
        <v>3713589.86</v>
      </c>
      <c r="H50" s="6">
        <v>0</v>
      </c>
      <c r="I50" s="6">
        <f t="shared" ref="I50:I58" si="28">G50+H50</f>
        <v>3713589.86</v>
      </c>
      <c r="J50" s="6">
        <v>3548698.77</v>
      </c>
      <c r="K50" s="6">
        <v>0</v>
      </c>
      <c r="L50" s="6">
        <f t="shared" ref="L50:L58" si="29">J50+K50</f>
        <v>3548698.77</v>
      </c>
    </row>
    <row r="51" spans="1:12" ht="79.5" customHeight="1">
      <c r="A51" s="15" t="s">
        <v>207</v>
      </c>
      <c r="B51" s="3" t="s">
        <v>35</v>
      </c>
      <c r="C51" s="3" t="s">
        <v>36</v>
      </c>
      <c r="D51" s="3" t="s">
        <v>34</v>
      </c>
      <c r="E51" s="3" t="s">
        <v>64</v>
      </c>
      <c r="F51" s="3" t="s">
        <v>39</v>
      </c>
      <c r="G51" s="33">
        <v>2146250</v>
      </c>
      <c r="H51" s="6">
        <v>0</v>
      </c>
      <c r="I51" s="6">
        <f t="shared" si="28"/>
        <v>2146250</v>
      </c>
      <c r="J51" s="33">
        <v>2146250</v>
      </c>
      <c r="K51" s="6">
        <v>0</v>
      </c>
      <c r="L51" s="6">
        <f t="shared" si="29"/>
        <v>2146250</v>
      </c>
    </row>
    <row r="52" spans="1:12" ht="129" customHeight="1">
      <c r="A52" s="15" t="s">
        <v>208</v>
      </c>
      <c r="B52" s="3" t="s">
        <v>35</v>
      </c>
      <c r="C52" s="3" t="s">
        <v>36</v>
      </c>
      <c r="D52" s="3" t="s">
        <v>34</v>
      </c>
      <c r="E52" s="3" t="s">
        <v>65</v>
      </c>
      <c r="F52" s="3" t="s">
        <v>39</v>
      </c>
      <c r="G52" s="6">
        <v>219744</v>
      </c>
      <c r="H52" s="6">
        <v>0</v>
      </c>
      <c r="I52" s="6">
        <f t="shared" si="28"/>
        <v>219744</v>
      </c>
      <c r="J52" s="6">
        <v>219744</v>
      </c>
      <c r="K52" s="6">
        <v>0</v>
      </c>
      <c r="L52" s="6">
        <f t="shared" si="29"/>
        <v>219744</v>
      </c>
    </row>
    <row r="53" spans="1:12" ht="94.5">
      <c r="A53" s="15" t="s">
        <v>8</v>
      </c>
      <c r="B53" s="3" t="s">
        <v>35</v>
      </c>
      <c r="C53" s="3" t="s">
        <v>36</v>
      </c>
      <c r="D53" s="3" t="s">
        <v>34</v>
      </c>
      <c r="E53" s="3" t="s">
        <v>66</v>
      </c>
      <c r="F53" s="3" t="s">
        <v>55</v>
      </c>
      <c r="G53" s="6">
        <v>526275.78</v>
      </c>
      <c r="H53" s="6">
        <v>0</v>
      </c>
      <c r="I53" s="6">
        <f t="shared" si="28"/>
        <v>526275.78</v>
      </c>
      <c r="J53" s="6">
        <v>526275.78</v>
      </c>
      <c r="K53" s="6">
        <v>0</v>
      </c>
      <c r="L53" s="6">
        <f t="shared" si="29"/>
        <v>526275.78</v>
      </c>
    </row>
    <row r="54" spans="1:12" ht="101.25" customHeight="1">
      <c r="A54" s="15" t="s">
        <v>236</v>
      </c>
      <c r="B54" s="3" t="s">
        <v>35</v>
      </c>
      <c r="C54" s="3" t="s">
        <v>36</v>
      </c>
      <c r="D54" s="3" t="s">
        <v>34</v>
      </c>
      <c r="E54" s="3" t="s">
        <v>237</v>
      </c>
      <c r="F54" s="3" t="s">
        <v>39</v>
      </c>
      <c r="G54" s="6">
        <v>1593112.5</v>
      </c>
      <c r="H54" s="6">
        <v>0</v>
      </c>
      <c r="I54" s="6">
        <f t="shared" si="28"/>
        <v>1593112.5</v>
      </c>
      <c r="J54" s="6">
        <v>1593112.5</v>
      </c>
      <c r="K54" s="6">
        <v>0</v>
      </c>
      <c r="L54" s="6">
        <f t="shared" si="29"/>
        <v>1593112.5</v>
      </c>
    </row>
    <row r="55" spans="1:12" ht="101.25" customHeight="1">
      <c r="A55" s="15" t="s">
        <v>272</v>
      </c>
      <c r="B55" s="3" t="s">
        <v>35</v>
      </c>
      <c r="C55" s="3" t="s">
        <v>36</v>
      </c>
      <c r="D55" s="3" t="s">
        <v>34</v>
      </c>
      <c r="E55" s="3" t="s">
        <v>273</v>
      </c>
      <c r="F55" s="3" t="s">
        <v>39</v>
      </c>
      <c r="G55" s="6">
        <v>1103940.8999999999</v>
      </c>
      <c r="H55" s="6">
        <v>0</v>
      </c>
      <c r="I55" s="6">
        <f t="shared" si="28"/>
        <v>1103940.8999999999</v>
      </c>
      <c r="J55" s="6">
        <v>1103940.8999999999</v>
      </c>
      <c r="K55" s="6">
        <v>44064</v>
      </c>
      <c r="L55" s="6">
        <f t="shared" si="29"/>
        <v>1148004.8999999999</v>
      </c>
    </row>
    <row r="56" spans="1:12" ht="409.5" customHeight="1">
      <c r="A56" s="15" t="s">
        <v>245</v>
      </c>
      <c r="B56" s="3" t="s">
        <v>35</v>
      </c>
      <c r="C56" s="3" t="s">
        <v>36</v>
      </c>
      <c r="D56" s="3" t="s">
        <v>34</v>
      </c>
      <c r="E56" s="3" t="s">
        <v>219</v>
      </c>
      <c r="F56" s="3" t="s">
        <v>39</v>
      </c>
      <c r="G56" s="6">
        <v>353290.6</v>
      </c>
      <c r="H56" s="6">
        <v>0</v>
      </c>
      <c r="I56" s="6">
        <f t="shared" si="28"/>
        <v>353290.6</v>
      </c>
      <c r="J56" s="6">
        <v>368495.4</v>
      </c>
      <c r="K56" s="6">
        <v>0</v>
      </c>
      <c r="L56" s="6">
        <f t="shared" si="29"/>
        <v>368495.4</v>
      </c>
    </row>
    <row r="57" spans="1:12" s="44" customFormat="1" ht="114" customHeight="1">
      <c r="A57" s="34" t="s">
        <v>241</v>
      </c>
      <c r="B57" s="35" t="s">
        <v>35</v>
      </c>
      <c r="C57" s="35" t="s">
        <v>36</v>
      </c>
      <c r="D57" s="35" t="s">
        <v>34</v>
      </c>
      <c r="E57" s="35" t="s">
        <v>240</v>
      </c>
      <c r="F57" s="35" t="s">
        <v>55</v>
      </c>
      <c r="G57" s="33">
        <v>1180000</v>
      </c>
      <c r="H57" s="6">
        <v>0</v>
      </c>
      <c r="I57" s="6">
        <f t="shared" si="28"/>
        <v>1180000</v>
      </c>
      <c r="J57" s="33">
        <v>1180000</v>
      </c>
      <c r="K57" s="6">
        <v>0</v>
      </c>
      <c r="L57" s="6">
        <f t="shared" si="29"/>
        <v>1180000</v>
      </c>
    </row>
    <row r="58" spans="1:12" ht="380.25" customHeight="1">
      <c r="A58" s="15" t="s">
        <v>228</v>
      </c>
      <c r="B58" s="3" t="s">
        <v>35</v>
      </c>
      <c r="C58" s="3" t="s">
        <v>36</v>
      </c>
      <c r="D58" s="3" t="s">
        <v>34</v>
      </c>
      <c r="E58" s="3" t="s">
        <v>225</v>
      </c>
      <c r="F58" s="3" t="s">
        <v>39</v>
      </c>
      <c r="G58" s="6">
        <v>91411.56</v>
      </c>
      <c r="H58" s="6">
        <v>0</v>
      </c>
      <c r="I58" s="6">
        <f t="shared" si="28"/>
        <v>91411.56</v>
      </c>
      <c r="J58" s="6">
        <v>91411.56</v>
      </c>
      <c r="K58" s="6">
        <v>0</v>
      </c>
      <c r="L58" s="6">
        <f t="shared" si="29"/>
        <v>91411.56</v>
      </c>
    </row>
    <row r="59" spans="1:12" s="9" customFormat="1" ht="47.25">
      <c r="A59" s="23" t="s">
        <v>119</v>
      </c>
      <c r="B59" s="27" t="s">
        <v>35</v>
      </c>
      <c r="C59" s="27" t="s">
        <v>36</v>
      </c>
      <c r="D59" s="27" t="s">
        <v>67</v>
      </c>
      <c r="E59" s="27" t="s">
        <v>152</v>
      </c>
      <c r="F59" s="27"/>
      <c r="G59" s="28">
        <f>SUM(G60:G62)</f>
        <v>6293510.4000000004</v>
      </c>
      <c r="H59" s="28">
        <f t="shared" ref="H59:I59" si="30">SUM(H60:H62)</f>
        <v>0</v>
      </c>
      <c r="I59" s="28">
        <f t="shared" si="30"/>
        <v>6293510.4000000004</v>
      </c>
      <c r="J59" s="28">
        <f>SUM(J60:J62)</f>
        <v>6293510.4000000004</v>
      </c>
      <c r="K59" s="28">
        <f t="shared" ref="K59" si="31">SUM(K60:K62)</f>
        <v>0</v>
      </c>
      <c r="L59" s="28">
        <f t="shared" ref="L59" si="32">SUM(L60:L62)</f>
        <v>6293510.4000000004</v>
      </c>
    </row>
    <row r="60" spans="1:12" ht="110.25">
      <c r="A60" s="15" t="s">
        <v>159</v>
      </c>
      <c r="B60" s="3" t="s">
        <v>35</v>
      </c>
      <c r="C60" s="3" t="s">
        <v>36</v>
      </c>
      <c r="D60" s="3" t="s">
        <v>67</v>
      </c>
      <c r="E60" s="3" t="s">
        <v>68</v>
      </c>
      <c r="F60" s="3" t="s">
        <v>38</v>
      </c>
      <c r="G60" s="6">
        <v>5314744.4000000004</v>
      </c>
      <c r="H60" s="6">
        <v>0</v>
      </c>
      <c r="I60" s="6">
        <f t="shared" ref="I60:I62" si="33">G60+H60</f>
        <v>5314744.4000000004</v>
      </c>
      <c r="J60" s="6">
        <v>5314744.4000000004</v>
      </c>
      <c r="K60" s="6">
        <v>0</v>
      </c>
      <c r="L60" s="6">
        <f t="shared" ref="L60:L62" si="34">J60+K60</f>
        <v>5314744.4000000004</v>
      </c>
    </row>
    <row r="61" spans="1:12" ht="78.75">
      <c r="A61" s="15" t="s">
        <v>209</v>
      </c>
      <c r="B61" s="3" t="s">
        <v>35</v>
      </c>
      <c r="C61" s="3" t="s">
        <v>36</v>
      </c>
      <c r="D61" s="3" t="s">
        <v>67</v>
      </c>
      <c r="E61" s="3" t="s">
        <v>68</v>
      </c>
      <c r="F61" s="3" t="s">
        <v>39</v>
      </c>
      <c r="G61" s="6">
        <v>972766</v>
      </c>
      <c r="H61" s="6">
        <v>0</v>
      </c>
      <c r="I61" s="6">
        <f t="shared" si="33"/>
        <v>972766</v>
      </c>
      <c r="J61" s="6">
        <v>972766</v>
      </c>
      <c r="K61" s="6">
        <v>0</v>
      </c>
      <c r="L61" s="6">
        <f t="shared" si="34"/>
        <v>972766</v>
      </c>
    </row>
    <row r="62" spans="1:12" ht="63">
      <c r="A62" s="15" t="s">
        <v>21</v>
      </c>
      <c r="B62" s="3" t="s">
        <v>35</v>
      </c>
      <c r="C62" s="3" t="s">
        <v>36</v>
      </c>
      <c r="D62" s="3" t="s">
        <v>67</v>
      </c>
      <c r="E62" s="3" t="s">
        <v>68</v>
      </c>
      <c r="F62" s="3" t="s">
        <v>40</v>
      </c>
      <c r="G62" s="6">
        <v>6000</v>
      </c>
      <c r="H62" s="6">
        <v>0</v>
      </c>
      <c r="I62" s="6">
        <f t="shared" si="33"/>
        <v>6000</v>
      </c>
      <c r="J62" s="6">
        <v>6000</v>
      </c>
      <c r="K62" s="6">
        <v>0</v>
      </c>
      <c r="L62" s="6">
        <f t="shared" si="34"/>
        <v>6000</v>
      </c>
    </row>
    <row r="63" spans="1:12" ht="34.5" customHeight="1">
      <c r="A63" s="39" t="s">
        <v>267</v>
      </c>
      <c r="B63" s="40" t="s">
        <v>35</v>
      </c>
      <c r="C63" s="40" t="s">
        <v>36</v>
      </c>
      <c r="D63" s="40" t="s">
        <v>264</v>
      </c>
      <c r="E63" s="40" t="s">
        <v>152</v>
      </c>
      <c r="F63" s="40" t="s">
        <v>227</v>
      </c>
      <c r="G63" s="41">
        <f>G64</f>
        <v>17544795.920000002</v>
      </c>
      <c r="H63" s="41">
        <f t="shared" ref="H63:I63" si="35">H64</f>
        <v>1559537.42</v>
      </c>
      <c r="I63" s="41">
        <f t="shared" si="35"/>
        <v>19104333.340000004</v>
      </c>
      <c r="J63" s="41">
        <f>J64</f>
        <v>206306530.61000001</v>
      </c>
      <c r="K63" s="41">
        <f t="shared" ref="K63" si="36">K64</f>
        <v>9375700.6899999995</v>
      </c>
      <c r="L63" s="41">
        <f t="shared" ref="L63" si="37">L64</f>
        <v>215682231.30000001</v>
      </c>
    </row>
    <row r="64" spans="1:12" ht="102" customHeight="1">
      <c r="A64" s="34" t="s">
        <v>266</v>
      </c>
      <c r="B64" s="35" t="s">
        <v>35</v>
      </c>
      <c r="C64" s="35" t="s">
        <v>36</v>
      </c>
      <c r="D64" s="35" t="s">
        <v>264</v>
      </c>
      <c r="E64" s="35" t="s">
        <v>265</v>
      </c>
      <c r="F64" s="35" t="s">
        <v>39</v>
      </c>
      <c r="G64" s="33">
        <v>17544795.920000002</v>
      </c>
      <c r="H64" s="6">
        <v>1559537.42</v>
      </c>
      <c r="I64" s="6">
        <f t="shared" ref="I64:I68" si="38">G64+H64</f>
        <v>19104333.340000004</v>
      </c>
      <c r="J64" s="33">
        <v>206306530.61000001</v>
      </c>
      <c r="K64" s="6">
        <v>9375700.6899999995</v>
      </c>
      <c r="L64" s="6">
        <f t="shared" ref="L64:L68" si="39">J64+K64</f>
        <v>215682231.30000001</v>
      </c>
    </row>
    <row r="65" spans="1:12" ht="34.5" customHeight="1">
      <c r="A65" s="39" t="s">
        <v>268</v>
      </c>
      <c r="B65" s="40" t="s">
        <v>35</v>
      </c>
      <c r="C65" s="40" t="s">
        <v>36</v>
      </c>
      <c r="D65" s="40" t="s">
        <v>269</v>
      </c>
      <c r="E65" s="40" t="s">
        <v>152</v>
      </c>
      <c r="F65" s="40" t="s">
        <v>227</v>
      </c>
      <c r="G65" s="41">
        <f>SUM(G66:G68)</f>
        <v>9016182.1500000004</v>
      </c>
      <c r="H65" s="41">
        <f t="shared" ref="H65:L65" si="40">SUM(H66:H68)</f>
        <v>0</v>
      </c>
      <c r="I65" s="41">
        <f t="shared" si="40"/>
        <v>9016182.1500000004</v>
      </c>
      <c r="J65" s="41">
        <f t="shared" si="40"/>
        <v>9016182.1500000004</v>
      </c>
      <c r="K65" s="41">
        <f t="shared" si="40"/>
        <v>0</v>
      </c>
      <c r="L65" s="41">
        <f t="shared" si="40"/>
        <v>9016182.1500000004</v>
      </c>
    </row>
    <row r="66" spans="1:12" ht="216.75" customHeight="1">
      <c r="A66" s="34" t="s">
        <v>244</v>
      </c>
      <c r="B66" s="35" t="s">
        <v>35</v>
      </c>
      <c r="C66" s="35" t="s">
        <v>36</v>
      </c>
      <c r="D66" s="35" t="s">
        <v>269</v>
      </c>
      <c r="E66" s="35" t="s">
        <v>243</v>
      </c>
      <c r="F66" s="35" t="s">
        <v>38</v>
      </c>
      <c r="G66" s="33">
        <v>390600</v>
      </c>
      <c r="H66" s="6">
        <v>0</v>
      </c>
      <c r="I66" s="6">
        <f t="shared" si="38"/>
        <v>390600</v>
      </c>
      <c r="J66" s="33">
        <v>390600</v>
      </c>
      <c r="K66" s="6">
        <v>0</v>
      </c>
      <c r="L66" s="6">
        <f t="shared" si="39"/>
        <v>390600</v>
      </c>
    </row>
    <row r="67" spans="1:12" ht="193.5" customHeight="1">
      <c r="A67" s="34" t="s">
        <v>271</v>
      </c>
      <c r="B67" s="35" t="s">
        <v>35</v>
      </c>
      <c r="C67" s="35" t="s">
        <v>36</v>
      </c>
      <c r="D67" s="35" t="s">
        <v>269</v>
      </c>
      <c r="E67" s="35" t="s">
        <v>226</v>
      </c>
      <c r="F67" s="35" t="s">
        <v>38</v>
      </c>
      <c r="G67" s="33">
        <v>1282302.1499999999</v>
      </c>
      <c r="H67" s="6">
        <v>0</v>
      </c>
      <c r="I67" s="6">
        <f t="shared" si="38"/>
        <v>1282302.1499999999</v>
      </c>
      <c r="J67" s="33">
        <v>1282302.1499999999</v>
      </c>
      <c r="K67" s="6">
        <v>0</v>
      </c>
      <c r="L67" s="6">
        <f t="shared" si="39"/>
        <v>1282302.1499999999</v>
      </c>
    </row>
    <row r="68" spans="1:12" ht="261" customHeight="1">
      <c r="A68" s="34" t="s">
        <v>224</v>
      </c>
      <c r="B68" s="35" t="s">
        <v>35</v>
      </c>
      <c r="C68" s="35" t="s">
        <v>36</v>
      </c>
      <c r="D68" s="35" t="s">
        <v>269</v>
      </c>
      <c r="E68" s="35" t="s">
        <v>270</v>
      </c>
      <c r="F68" s="35" t="s">
        <v>38</v>
      </c>
      <c r="G68" s="33">
        <v>7343280</v>
      </c>
      <c r="H68" s="6">
        <v>0</v>
      </c>
      <c r="I68" s="6">
        <f t="shared" si="38"/>
        <v>7343280</v>
      </c>
      <c r="J68" s="33">
        <v>7343280</v>
      </c>
      <c r="K68" s="6">
        <v>0</v>
      </c>
      <c r="L68" s="6">
        <f t="shared" si="39"/>
        <v>7343280</v>
      </c>
    </row>
    <row r="69" spans="1:12" s="10" customFormat="1" ht="56.25">
      <c r="A69" s="17" t="s">
        <v>120</v>
      </c>
      <c r="B69" s="19" t="s">
        <v>46</v>
      </c>
      <c r="C69" s="19" t="s">
        <v>36</v>
      </c>
      <c r="D69" s="19" t="s">
        <v>105</v>
      </c>
      <c r="E69" s="19" t="s">
        <v>152</v>
      </c>
      <c r="F69" s="19"/>
      <c r="G69" s="22">
        <f>G70+G77+G84+G92+G97+G99</f>
        <v>49881888.169999994</v>
      </c>
      <c r="H69" s="22">
        <f t="shared" ref="H69:L69" si="41">H70+H77+H84+H92+H97+H99</f>
        <v>0</v>
      </c>
      <c r="I69" s="22">
        <f t="shared" si="41"/>
        <v>49881888.169999994</v>
      </c>
      <c r="J69" s="22">
        <f t="shared" si="41"/>
        <v>48175685.100000001</v>
      </c>
      <c r="K69" s="22">
        <f t="shared" si="41"/>
        <v>0</v>
      </c>
      <c r="L69" s="22">
        <f t="shared" si="41"/>
        <v>48175685.100000001</v>
      </c>
    </row>
    <row r="70" spans="1:12" s="9" customFormat="1" ht="47.25">
      <c r="A70" s="23" t="s">
        <v>121</v>
      </c>
      <c r="B70" s="27" t="s">
        <v>46</v>
      </c>
      <c r="C70" s="27" t="s">
        <v>36</v>
      </c>
      <c r="D70" s="27" t="s">
        <v>35</v>
      </c>
      <c r="E70" s="27" t="s">
        <v>152</v>
      </c>
      <c r="F70" s="27"/>
      <c r="G70" s="28">
        <f>SUM(G71:G76)</f>
        <v>10512527.129999999</v>
      </c>
      <c r="H70" s="28">
        <f t="shared" ref="H70:I70" si="42">SUM(H71:H76)</f>
        <v>0</v>
      </c>
      <c r="I70" s="28">
        <f t="shared" si="42"/>
        <v>10512527.129999999</v>
      </c>
      <c r="J70" s="28">
        <f>SUM(J71:J76)</f>
        <v>10512527.129999999</v>
      </c>
      <c r="K70" s="28">
        <f t="shared" ref="K70" si="43">SUM(K71:K76)</f>
        <v>0</v>
      </c>
      <c r="L70" s="28">
        <f t="shared" ref="L70" si="44">SUM(L71:L76)</f>
        <v>10512527.129999999</v>
      </c>
    </row>
    <row r="71" spans="1:12" ht="98.25" customHeight="1">
      <c r="A71" s="15" t="s">
        <v>160</v>
      </c>
      <c r="B71" s="3" t="s">
        <v>46</v>
      </c>
      <c r="C71" s="3" t="s">
        <v>36</v>
      </c>
      <c r="D71" s="3" t="s">
        <v>35</v>
      </c>
      <c r="E71" s="3" t="s">
        <v>69</v>
      </c>
      <c r="F71" s="3" t="s">
        <v>38</v>
      </c>
      <c r="G71" s="6">
        <v>9101715.9199999999</v>
      </c>
      <c r="H71" s="6">
        <v>0</v>
      </c>
      <c r="I71" s="6">
        <f t="shared" ref="I71:I76" si="45">G71+H71</f>
        <v>9101715.9199999999</v>
      </c>
      <c r="J71" s="6">
        <v>9101715.9199999999</v>
      </c>
      <c r="K71" s="6">
        <v>0</v>
      </c>
      <c r="L71" s="6">
        <f t="shared" ref="L71:L76" si="46">J71+K71</f>
        <v>9101715.9199999999</v>
      </c>
    </row>
    <row r="72" spans="1:12" ht="66" customHeight="1">
      <c r="A72" s="15" t="s">
        <v>210</v>
      </c>
      <c r="B72" s="3" t="s">
        <v>46</v>
      </c>
      <c r="C72" s="3" t="s">
        <v>36</v>
      </c>
      <c r="D72" s="3" t="s">
        <v>35</v>
      </c>
      <c r="E72" s="3" t="s">
        <v>69</v>
      </c>
      <c r="F72" s="3" t="s">
        <v>39</v>
      </c>
      <c r="G72" s="6">
        <f>895102.21+200000</f>
        <v>1095102.21</v>
      </c>
      <c r="H72" s="6">
        <v>0</v>
      </c>
      <c r="I72" s="6">
        <f t="shared" si="45"/>
        <v>1095102.21</v>
      </c>
      <c r="J72" s="6">
        <f>895102.21+200000</f>
        <v>1095102.21</v>
      </c>
      <c r="K72" s="6">
        <v>0</v>
      </c>
      <c r="L72" s="6">
        <f t="shared" si="46"/>
        <v>1095102.21</v>
      </c>
    </row>
    <row r="73" spans="1:12" ht="48" customHeight="1">
      <c r="A73" s="15" t="s">
        <v>22</v>
      </c>
      <c r="B73" s="3" t="s">
        <v>46</v>
      </c>
      <c r="C73" s="3" t="s">
        <v>36</v>
      </c>
      <c r="D73" s="3" t="s">
        <v>35</v>
      </c>
      <c r="E73" s="3" t="s">
        <v>69</v>
      </c>
      <c r="F73" s="3" t="s">
        <v>40</v>
      </c>
      <c r="G73" s="6">
        <v>50578</v>
      </c>
      <c r="H73" s="6">
        <v>0</v>
      </c>
      <c r="I73" s="6">
        <f t="shared" si="45"/>
        <v>50578</v>
      </c>
      <c r="J73" s="6">
        <v>50578</v>
      </c>
      <c r="K73" s="6">
        <v>0</v>
      </c>
      <c r="L73" s="6">
        <f t="shared" si="46"/>
        <v>50578</v>
      </c>
    </row>
    <row r="74" spans="1:12" ht="47.25" customHeight="1">
      <c r="A74" s="15" t="s">
        <v>186</v>
      </c>
      <c r="B74" s="3" t="s">
        <v>46</v>
      </c>
      <c r="C74" s="3" t="s">
        <v>36</v>
      </c>
      <c r="D74" s="3" t="s">
        <v>35</v>
      </c>
      <c r="E74" s="3" t="s">
        <v>42</v>
      </c>
      <c r="F74" s="3" t="s">
        <v>39</v>
      </c>
      <c r="G74" s="6">
        <v>113242</v>
      </c>
      <c r="H74" s="6">
        <v>0</v>
      </c>
      <c r="I74" s="6">
        <f t="shared" si="45"/>
        <v>113242</v>
      </c>
      <c r="J74" s="6">
        <v>113242</v>
      </c>
      <c r="K74" s="6">
        <v>0</v>
      </c>
      <c r="L74" s="6">
        <f t="shared" si="46"/>
        <v>113242</v>
      </c>
    </row>
    <row r="75" spans="1:12" ht="47.25" customHeight="1">
      <c r="A75" s="15" t="s">
        <v>182</v>
      </c>
      <c r="B75" s="3" t="s">
        <v>46</v>
      </c>
      <c r="C75" s="3" t="s">
        <v>36</v>
      </c>
      <c r="D75" s="3" t="s">
        <v>35</v>
      </c>
      <c r="E75" s="3" t="s">
        <v>43</v>
      </c>
      <c r="F75" s="3" t="s">
        <v>39</v>
      </c>
      <c r="G75" s="6">
        <v>86804</v>
      </c>
      <c r="H75" s="6">
        <v>0</v>
      </c>
      <c r="I75" s="6">
        <f t="shared" si="45"/>
        <v>86804</v>
      </c>
      <c r="J75" s="6">
        <v>86804</v>
      </c>
      <c r="K75" s="6">
        <v>0</v>
      </c>
      <c r="L75" s="6">
        <f t="shared" si="46"/>
        <v>86804</v>
      </c>
    </row>
    <row r="76" spans="1:12" ht="63">
      <c r="A76" s="15" t="s">
        <v>183</v>
      </c>
      <c r="B76" s="3" t="s">
        <v>46</v>
      </c>
      <c r="C76" s="3" t="s">
        <v>36</v>
      </c>
      <c r="D76" s="3" t="s">
        <v>35</v>
      </c>
      <c r="E76" s="3" t="s">
        <v>44</v>
      </c>
      <c r="F76" s="3" t="s">
        <v>39</v>
      </c>
      <c r="G76" s="6">
        <v>65085</v>
      </c>
      <c r="H76" s="6">
        <v>0</v>
      </c>
      <c r="I76" s="6">
        <f t="shared" si="45"/>
        <v>65085</v>
      </c>
      <c r="J76" s="6">
        <v>65085</v>
      </c>
      <c r="K76" s="6">
        <v>0</v>
      </c>
      <c r="L76" s="6">
        <f t="shared" si="46"/>
        <v>65085</v>
      </c>
    </row>
    <row r="77" spans="1:12" s="9" customFormat="1" ht="32.25" customHeight="1">
      <c r="A77" s="23" t="s">
        <v>122</v>
      </c>
      <c r="B77" s="27" t="s">
        <v>46</v>
      </c>
      <c r="C77" s="27" t="s">
        <v>36</v>
      </c>
      <c r="D77" s="27" t="s">
        <v>46</v>
      </c>
      <c r="E77" s="27" t="s">
        <v>152</v>
      </c>
      <c r="F77" s="27"/>
      <c r="G77" s="28">
        <f>SUM(G78:G83)</f>
        <v>21707451.93</v>
      </c>
      <c r="H77" s="28">
        <f t="shared" ref="H77:I77" si="47">SUM(H78:H83)</f>
        <v>0</v>
      </c>
      <c r="I77" s="28">
        <f t="shared" si="47"/>
        <v>21707451.93</v>
      </c>
      <c r="J77" s="28">
        <f>SUM(J78:J83)</f>
        <v>20000112.460000001</v>
      </c>
      <c r="K77" s="28">
        <f t="shared" ref="K77" si="48">SUM(K78:K83)</f>
        <v>0</v>
      </c>
      <c r="L77" s="28">
        <f t="shared" ref="L77" si="49">SUM(L78:L83)</f>
        <v>20000112.460000001</v>
      </c>
    </row>
    <row r="78" spans="1:12" s="36" customFormat="1" ht="67.5" customHeight="1">
      <c r="A78" s="15" t="s">
        <v>234</v>
      </c>
      <c r="B78" s="3" t="s">
        <v>46</v>
      </c>
      <c r="C78" s="3" t="s">
        <v>36</v>
      </c>
      <c r="D78" s="3" t="s">
        <v>46</v>
      </c>
      <c r="E78" s="3" t="s">
        <v>233</v>
      </c>
      <c r="F78" s="3" t="s">
        <v>71</v>
      </c>
      <c r="G78" s="33">
        <v>4843094</v>
      </c>
      <c r="H78" s="6">
        <v>0</v>
      </c>
      <c r="I78" s="6">
        <f t="shared" ref="I78:I81" si="50">G78+H78</f>
        <v>4843094</v>
      </c>
      <c r="J78" s="33">
        <v>4843094</v>
      </c>
      <c r="K78" s="6">
        <v>0</v>
      </c>
      <c r="L78" s="6">
        <f t="shared" ref="L78:L83" si="51">J78+K78</f>
        <v>4843094</v>
      </c>
    </row>
    <row r="79" spans="1:12" s="36" customFormat="1" ht="112.5" customHeight="1">
      <c r="A79" s="15" t="s">
        <v>11</v>
      </c>
      <c r="B79" s="3" t="s">
        <v>46</v>
      </c>
      <c r="C79" s="3" t="s">
        <v>36</v>
      </c>
      <c r="D79" s="3" t="s">
        <v>46</v>
      </c>
      <c r="E79" s="3" t="s">
        <v>70</v>
      </c>
      <c r="F79" s="3" t="s">
        <v>71</v>
      </c>
      <c r="G79" s="33">
        <v>13638587.300000001</v>
      </c>
      <c r="H79" s="6">
        <v>0</v>
      </c>
      <c r="I79" s="6">
        <f t="shared" si="50"/>
        <v>13638587.300000001</v>
      </c>
      <c r="J79" s="33">
        <v>13638587.300000001</v>
      </c>
      <c r="K79" s="6">
        <v>0</v>
      </c>
      <c r="L79" s="6">
        <f t="shared" si="51"/>
        <v>13638587.300000001</v>
      </c>
    </row>
    <row r="80" spans="1:12" ht="110.25" customHeight="1">
      <c r="A80" s="15" t="s">
        <v>12</v>
      </c>
      <c r="B80" s="3" t="s">
        <v>46</v>
      </c>
      <c r="C80" s="3" t="s">
        <v>36</v>
      </c>
      <c r="D80" s="3" t="s">
        <v>46</v>
      </c>
      <c r="E80" s="3" t="s">
        <v>72</v>
      </c>
      <c r="F80" s="3" t="s">
        <v>71</v>
      </c>
      <c r="G80" s="6">
        <v>325770.63</v>
      </c>
      <c r="H80" s="6">
        <v>0</v>
      </c>
      <c r="I80" s="6">
        <f t="shared" si="50"/>
        <v>325770.63</v>
      </c>
      <c r="J80" s="6">
        <v>18431.16</v>
      </c>
      <c r="K80" s="6">
        <v>0</v>
      </c>
      <c r="L80" s="6">
        <f t="shared" si="51"/>
        <v>18431.16</v>
      </c>
    </row>
    <row r="81" spans="1:12" ht="113.25" customHeight="1">
      <c r="A81" s="15" t="s">
        <v>13</v>
      </c>
      <c r="B81" s="3" t="s">
        <v>46</v>
      </c>
      <c r="C81" s="3" t="s">
        <v>36</v>
      </c>
      <c r="D81" s="3" t="s">
        <v>46</v>
      </c>
      <c r="E81" s="3" t="s">
        <v>73</v>
      </c>
      <c r="F81" s="3" t="s">
        <v>71</v>
      </c>
      <c r="G81" s="6">
        <v>2000000</v>
      </c>
      <c r="H81" s="6">
        <v>0</v>
      </c>
      <c r="I81" s="6">
        <f t="shared" si="50"/>
        <v>2000000</v>
      </c>
      <c r="J81" s="6">
        <v>1500000</v>
      </c>
      <c r="K81" s="6">
        <v>0</v>
      </c>
      <c r="L81" s="6">
        <f t="shared" si="51"/>
        <v>1500000</v>
      </c>
    </row>
    <row r="82" spans="1:12" ht="109.5" customHeight="1">
      <c r="A82" s="15" t="s">
        <v>15</v>
      </c>
      <c r="B82" s="3" t="s">
        <v>46</v>
      </c>
      <c r="C82" s="3" t="s">
        <v>36</v>
      </c>
      <c r="D82" s="3" t="s">
        <v>46</v>
      </c>
      <c r="E82" s="3" t="s">
        <v>74</v>
      </c>
      <c r="F82" s="3" t="s">
        <v>71</v>
      </c>
      <c r="G82" s="6">
        <v>0</v>
      </c>
      <c r="H82" s="6">
        <v>0</v>
      </c>
      <c r="I82" s="6">
        <f t="shared" ref="I82:I83" si="52">G82+H82</f>
        <v>0</v>
      </c>
      <c r="J82" s="6">
        <v>0</v>
      </c>
      <c r="K82" s="6">
        <v>0</v>
      </c>
      <c r="L82" s="6">
        <f t="shared" si="51"/>
        <v>0</v>
      </c>
    </row>
    <row r="83" spans="1:12" ht="110.25" customHeight="1">
      <c r="A83" s="15" t="s">
        <v>16</v>
      </c>
      <c r="B83" s="3" t="s">
        <v>46</v>
      </c>
      <c r="C83" s="3" t="s">
        <v>36</v>
      </c>
      <c r="D83" s="3" t="s">
        <v>46</v>
      </c>
      <c r="E83" s="3" t="s">
        <v>75</v>
      </c>
      <c r="F83" s="3" t="s">
        <v>71</v>
      </c>
      <c r="G83" s="6">
        <v>900000</v>
      </c>
      <c r="H83" s="6">
        <v>0</v>
      </c>
      <c r="I83" s="6">
        <f t="shared" si="52"/>
        <v>900000</v>
      </c>
      <c r="J83" s="6">
        <v>0</v>
      </c>
      <c r="K83" s="6">
        <v>0</v>
      </c>
      <c r="L83" s="6">
        <f t="shared" si="51"/>
        <v>0</v>
      </c>
    </row>
    <row r="84" spans="1:12" s="9" customFormat="1" ht="31.5">
      <c r="A84" s="23" t="s">
        <v>123</v>
      </c>
      <c r="B84" s="27" t="s">
        <v>46</v>
      </c>
      <c r="C84" s="27" t="s">
        <v>36</v>
      </c>
      <c r="D84" s="27" t="s">
        <v>49</v>
      </c>
      <c r="E84" s="27" t="s">
        <v>152</v>
      </c>
      <c r="F84" s="27"/>
      <c r="G84" s="28">
        <f>SUM(G85:G91)</f>
        <v>10911910.93</v>
      </c>
      <c r="H84" s="28">
        <f t="shared" ref="H84:I84" si="53">SUM(H85:H91)</f>
        <v>0</v>
      </c>
      <c r="I84" s="28">
        <f t="shared" si="53"/>
        <v>10911910.93</v>
      </c>
      <c r="J84" s="28">
        <f>SUM(J85:J91)</f>
        <v>10913047.33</v>
      </c>
      <c r="K84" s="28">
        <f t="shared" ref="K84" si="54">SUM(K85:K91)</f>
        <v>0</v>
      </c>
      <c r="L84" s="28">
        <f t="shared" ref="L84" si="55">SUM(L85:L91)</f>
        <v>10913047.33</v>
      </c>
    </row>
    <row r="85" spans="1:12" ht="46.5" customHeight="1">
      <c r="A85" s="15" t="s">
        <v>186</v>
      </c>
      <c r="B85" s="3" t="s">
        <v>46</v>
      </c>
      <c r="C85" s="3" t="s">
        <v>36</v>
      </c>
      <c r="D85" s="3" t="s">
        <v>49</v>
      </c>
      <c r="E85" s="3" t="s">
        <v>42</v>
      </c>
      <c r="F85" s="3" t="s">
        <v>39</v>
      </c>
      <c r="G85" s="6">
        <v>77600</v>
      </c>
      <c r="H85" s="6">
        <v>0</v>
      </c>
      <c r="I85" s="6">
        <f t="shared" ref="I85:I88" si="56">G85+H85</f>
        <v>77600</v>
      </c>
      <c r="J85" s="6">
        <v>77600</v>
      </c>
      <c r="K85" s="6">
        <v>0</v>
      </c>
      <c r="L85" s="6">
        <f t="shared" ref="L85:L91" si="57">J85+K85</f>
        <v>77600</v>
      </c>
    </row>
    <row r="86" spans="1:12" ht="96.75" customHeight="1">
      <c r="A86" s="15" t="s">
        <v>161</v>
      </c>
      <c r="B86" s="3" t="s">
        <v>46</v>
      </c>
      <c r="C86" s="3" t="s">
        <v>36</v>
      </c>
      <c r="D86" s="3" t="s">
        <v>49</v>
      </c>
      <c r="E86" s="3" t="s">
        <v>76</v>
      </c>
      <c r="F86" s="3" t="s">
        <v>38</v>
      </c>
      <c r="G86" s="6">
        <v>4064990.76</v>
      </c>
      <c r="H86" s="6">
        <v>0</v>
      </c>
      <c r="I86" s="6">
        <f t="shared" si="56"/>
        <v>4064990.76</v>
      </c>
      <c r="J86" s="6">
        <v>4064990.76</v>
      </c>
      <c r="K86" s="6">
        <v>0</v>
      </c>
      <c r="L86" s="6">
        <f t="shared" si="57"/>
        <v>4064990.76</v>
      </c>
    </row>
    <row r="87" spans="1:12" ht="63.75" customHeight="1">
      <c r="A87" s="15" t="s">
        <v>211</v>
      </c>
      <c r="B87" s="3" t="s">
        <v>46</v>
      </c>
      <c r="C87" s="3" t="s">
        <v>36</v>
      </c>
      <c r="D87" s="3" t="s">
        <v>49</v>
      </c>
      <c r="E87" s="3" t="s">
        <v>76</v>
      </c>
      <c r="F87" s="3" t="s">
        <v>39</v>
      </c>
      <c r="G87" s="6">
        <f>668251+9000</f>
        <v>677251</v>
      </c>
      <c r="H87" s="6">
        <v>0</v>
      </c>
      <c r="I87" s="6">
        <f t="shared" si="56"/>
        <v>677251</v>
      </c>
      <c r="J87" s="6">
        <f>668251+9000</f>
        <v>677251</v>
      </c>
      <c r="K87" s="6">
        <v>0</v>
      </c>
      <c r="L87" s="6">
        <f t="shared" si="57"/>
        <v>677251</v>
      </c>
    </row>
    <row r="88" spans="1:12" ht="157.5">
      <c r="A88" s="15" t="s">
        <v>162</v>
      </c>
      <c r="B88" s="3" t="s">
        <v>46</v>
      </c>
      <c r="C88" s="3" t="s">
        <v>36</v>
      </c>
      <c r="D88" s="3" t="s">
        <v>49</v>
      </c>
      <c r="E88" s="3" t="s">
        <v>77</v>
      </c>
      <c r="F88" s="3" t="s">
        <v>38</v>
      </c>
      <c r="G88" s="6">
        <v>4770300.67</v>
      </c>
      <c r="H88" s="6">
        <v>0</v>
      </c>
      <c r="I88" s="6">
        <f t="shared" si="56"/>
        <v>4770300.67</v>
      </c>
      <c r="J88" s="6">
        <v>4770300.67</v>
      </c>
      <c r="K88" s="6">
        <v>0</v>
      </c>
      <c r="L88" s="6">
        <f t="shared" si="57"/>
        <v>4770300.67</v>
      </c>
    </row>
    <row r="89" spans="1:12" ht="112.5" customHeight="1">
      <c r="A89" s="15" t="s">
        <v>212</v>
      </c>
      <c r="B89" s="3" t="s">
        <v>46</v>
      </c>
      <c r="C89" s="3" t="s">
        <v>36</v>
      </c>
      <c r="D89" s="3" t="s">
        <v>49</v>
      </c>
      <c r="E89" s="3" t="s">
        <v>77</v>
      </c>
      <c r="F89" s="3" t="s">
        <v>39</v>
      </c>
      <c r="G89" s="6">
        <v>1281533.52</v>
      </c>
      <c r="H89" s="6">
        <v>0</v>
      </c>
      <c r="I89" s="6">
        <f t="shared" ref="I89:I91" si="58">G89+H89</f>
        <v>1281533.52</v>
      </c>
      <c r="J89" s="6">
        <v>1281533.52</v>
      </c>
      <c r="K89" s="6">
        <v>0</v>
      </c>
      <c r="L89" s="6">
        <f t="shared" si="57"/>
        <v>1281533.52</v>
      </c>
    </row>
    <row r="90" spans="1:12" ht="96" customHeight="1">
      <c r="A90" s="15" t="s">
        <v>153</v>
      </c>
      <c r="B90" s="3" t="s">
        <v>46</v>
      </c>
      <c r="C90" s="3" t="s">
        <v>36</v>
      </c>
      <c r="D90" s="3" t="s">
        <v>49</v>
      </c>
      <c r="E90" s="3" t="s">
        <v>77</v>
      </c>
      <c r="F90" s="3" t="s">
        <v>40</v>
      </c>
      <c r="G90" s="33">
        <v>4449</v>
      </c>
      <c r="H90" s="6">
        <v>0</v>
      </c>
      <c r="I90" s="6">
        <f t="shared" si="58"/>
        <v>4449</v>
      </c>
      <c r="J90" s="33">
        <v>4449</v>
      </c>
      <c r="K90" s="6">
        <v>0</v>
      </c>
      <c r="L90" s="6">
        <f t="shared" si="57"/>
        <v>4449</v>
      </c>
    </row>
    <row r="91" spans="1:12" ht="78" customHeight="1">
      <c r="A91" s="15" t="s">
        <v>137</v>
      </c>
      <c r="B91" s="3" t="s">
        <v>46</v>
      </c>
      <c r="C91" s="3" t="s">
        <v>36</v>
      </c>
      <c r="D91" s="3" t="s">
        <v>49</v>
      </c>
      <c r="E91" s="3" t="s">
        <v>136</v>
      </c>
      <c r="F91" s="3" t="s">
        <v>39</v>
      </c>
      <c r="G91" s="33">
        <v>35785.980000000003</v>
      </c>
      <c r="H91" s="6">
        <v>0</v>
      </c>
      <c r="I91" s="6">
        <f t="shared" si="58"/>
        <v>35785.980000000003</v>
      </c>
      <c r="J91" s="33">
        <v>36922.379999999997</v>
      </c>
      <c r="K91" s="6">
        <v>0</v>
      </c>
      <c r="L91" s="6">
        <f t="shared" si="57"/>
        <v>36922.379999999997</v>
      </c>
    </row>
    <row r="92" spans="1:12" s="9" customFormat="1" ht="15.75">
      <c r="A92" s="29" t="s">
        <v>124</v>
      </c>
      <c r="B92" s="27" t="s">
        <v>46</v>
      </c>
      <c r="C92" s="27" t="s">
        <v>36</v>
      </c>
      <c r="D92" s="27" t="s">
        <v>52</v>
      </c>
      <c r="E92" s="27" t="s">
        <v>152</v>
      </c>
      <c r="F92" s="27"/>
      <c r="G92" s="28">
        <f>SUM(G93:G96)</f>
        <v>3536849.69</v>
      </c>
      <c r="H92" s="28">
        <f t="shared" ref="H92:I92" si="59">SUM(H93:H96)</f>
        <v>0</v>
      </c>
      <c r="I92" s="28">
        <f t="shared" si="59"/>
        <v>3536849.69</v>
      </c>
      <c r="J92" s="28">
        <f>SUM(J93:J96)</f>
        <v>3536849.69</v>
      </c>
      <c r="K92" s="28">
        <f t="shared" ref="K92" si="60">SUM(K93:K96)</f>
        <v>0</v>
      </c>
      <c r="L92" s="28">
        <f t="shared" ref="L92" si="61">SUM(L93:L96)</f>
        <v>3536849.69</v>
      </c>
    </row>
    <row r="93" spans="1:12" ht="79.5" customHeight="1">
      <c r="A93" s="15" t="s">
        <v>163</v>
      </c>
      <c r="B93" s="3" t="s">
        <v>46</v>
      </c>
      <c r="C93" s="3" t="s">
        <v>36</v>
      </c>
      <c r="D93" s="3" t="s">
        <v>52</v>
      </c>
      <c r="E93" s="3" t="s">
        <v>78</v>
      </c>
      <c r="F93" s="3" t="s">
        <v>38</v>
      </c>
      <c r="G93" s="6">
        <v>2930059.04</v>
      </c>
      <c r="H93" s="6">
        <v>0</v>
      </c>
      <c r="I93" s="6">
        <f t="shared" ref="I93:I96" si="62">G93+H93</f>
        <v>2930059.04</v>
      </c>
      <c r="J93" s="6">
        <v>2930059.04</v>
      </c>
      <c r="K93" s="6">
        <v>0</v>
      </c>
      <c r="L93" s="6">
        <f t="shared" ref="L93:L96" si="63">J93+K93</f>
        <v>2930059.04</v>
      </c>
    </row>
    <row r="94" spans="1:12" ht="47.25" customHeight="1">
      <c r="A94" s="15" t="s">
        <v>213</v>
      </c>
      <c r="B94" s="3" t="s">
        <v>46</v>
      </c>
      <c r="C94" s="3" t="s">
        <v>36</v>
      </c>
      <c r="D94" s="3" t="s">
        <v>52</v>
      </c>
      <c r="E94" s="3" t="s">
        <v>78</v>
      </c>
      <c r="F94" s="3" t="s">
        <v>39</v>
      </c>
      <c r="G94" s="6">
        <f>477978.65+50000</f>
        <v>527978.65</v>
      </c>
      <c r="H94" s="6">
        <v>0</v>
      </c>
      <c r="I94" s="6">
        <f t="shared" si="62"/>
        <v>527978.65</v>
      </c>
      <c r="J94" s="6">
        <f>477978.65+50000</f>
        <v>527978.65</v>
      </c>
      <c r="K94" s="6">
        <v>0</v>
      </c>
      <c r="L94" s="6">
        <f t="shared" si="63"/>
        <v>527978.65</v>
      </c>
    </row>
    <row r="95" spans="1:12" ht="32.25" customHeight="1">
      <c r="A95" s="15" t="s">
        <v>23</v>
      </c>
      <c r="B95" s="3" t="s">
        <v>46</v>
      </c>
      <c r="C95" s="3" t="s">
        <v>36</v>
      </c>
      <c r="D95" s="3" t="s">
        <v>52</v>
      </c>
      <c r="E95" s="3" t="s">
        <v>78</v>
      </c>
      <c r="F95" s="3" t="s">
        <v>40</v>
      </c>
      <c r="G95" s="6">
        <v>15504</v>
      </c>
      <c r="H95" s="6">
        <v>0</v>
      </c>
      <c r="I95" s="6">
        <f t="shared" si="62"/>
        <v>15504</v>
      </c>
      <c r="J95" s="6">
        <v>15504</v>
      </c>
      <c r="K95" s="6">
        <v>0</v>
      </c>
      <c r="L95" s="6">
        <f t="shared" si="63"/>
        <v>15504</v>
      </c>
    </row>
    <row r="96" spans="1:12" ht="48.75" customHeight="1">
      <c r="A96" s="15" t="s">
        <v>186</v>
      </c>
      <c r="B96" s="3" t="s">
        <v>46</v>
      </c>
      <c r="C96" s="3" t="s">
        <v>36</v>
      </c>
      <c r="D96" s="3" t="s">
        <v>52</v>
      </c>
      <c r="E96" s="3" t="s">
        <v>42</v>
      </c>
      <c r="F96" s="3" t="s">
        <v>39</v>
      </c>
      <c r="G96" s="6">
        <v>63308</v>
      </c>
      <c r="H96" s="6">
        <v>0</v>
      </c>
      <c r="I96" s="6">
        <f t="shared" si="62"/>
        <v>63308</v>
      </c>
      <c r="J96" s="6">
        <v>63308</v>
      </c>
      <c r="K96" s="6">
        <v>0</v>
      </c>
      <c r="L96" s="6">
        <f t="shared" si="63"/>
        <v>63308</v>
      </c>
    </row>
    <row r="97" spans="1:12" s="9" customFormat="1" ht="22.5" customHeight="1">
      <c r="A97" s="23" t="s">
        <v>125</v>
      </c>
      <c r="B97" s="27" t="s">
        <v>46</v>
      </c>
      <c r="C97" s="27" t="s">
        <v>36</v>
      </c>
      <c r="D97" s="27" t="s">
        <v>54</v>
      </c>
      <c r="E97" s="27" t="s">
        <v>152</v>
      </c>
      <c r="F97" s="27"/>
      <c r="G97" s="28">
        <f>SUM(G98:G98)</f>
        <v>176942</v>
      </c>
      <c r="H97" s="28">
        <f t="shared" ref="H97:I97" si="64">SUM(H98:H98)</f>
        <v>0</v>
      </c>
      <c r="I97" s="28">
        <f t="shared" si="64"/>
        <v>176942</v>
      </c>
      <c r="J97" s="28">
        <f>SUM(J98:J98)</f>
        <v>176942</v>
      </c>
      <c r="K97" s="28">
        <f t="shared" ref="K97" si="65">SUM(K98:K98)</f>
        <v>0</v>
      </c>
      <c r="L97" s="28">
        <f t="shared" ref="L97" si="66">SUM(L98:L98)</f>
        <v>176942</v>
      </c>
    </row>
    <row r="98" spans="1:12" ht="97.5" customHeight="1">
      <c r="A98" s="15" t="s">
        <v>214</v>
      </c>
      <c r="B98" s="3" t="s">
        <v>46</v>
      </c>
      <c r="C98" s="3" t="s">
        <v>36</v>
      </c>
      <c r="D98" s="3" t="s">
        <v>54</v>
      </c>
      <c r="E98" s="3" t="s">
        <v>79</v>
      </c>
      <c r="F98" s="3" t="s">
        <v>39</v>
      </c>
      <c r="G98" s="6">
        <v>176942</v>
      </c>
      <c r="H98" s="6">
        <v>0</v>
      </c>
      <c r="I98" s="6">
        <f t="shared" ref="I98" si="67">G98+H98</f>
        <v>176942</v>
      </c>
      <c r="J98" s="6">
        <v>176942</v>
      </c>
      <c r="K98" s="6">
        <v>0</v>
      </c>
      <c r="L98" s="6">
        <f t="shared" ref="L98" si="68">J98+K98</f>
        <v>176942</v>
      </c>
    </row>
    <row r="99" spans="1:12" s="9" customFormat="1" ht="51" customHeight="1">
      <c r="A99" s="23" t="s">
        <v>126</v>
      </c>
      <c r="B99" s="27" t="s">
        <v>46</v>
      </c>
      <c r="C99" s="27" t="s">
        <v>36</v>
      </c>
      <c r="D99" s="27" t="s">
        <v>34</v>
      </c>
      <c r="E99" s="27" t="s">
        <v>152</v>
      </c>
      <c r="F99" s="27"/>
      <c r="G99" s="28">
        <f>SUM(G100:G101)</f>
        <v>3036206.49</v>
      </c>
      <c r="H99" s="28">
        <f t="shared" ref="H99:I99" si="69">SUM(H100:H101)</f>
        <v>0</v>
      </c>
      <c r="I99" s="28">
        <f t="shared" si="69"/>
        <v>3036206.49</v>
      </c>
      <c r="J99" s="28">
        <f>SUM(J100:J101)</f>
        <v>3036206.49</v>
      </c>
      <c r="K99" s="28">
        <f t="shared" ref="K99" si="70">SUM(K100:K101)</f>
        <v>0</v>
      </c>
      <c r="L99" s="28">
        <f t="shared" ref="L99" si="71">SUM(L100:L101)</f>
        <v>3036206.49</v>
      </c>
    </row>
    <row r="100" spans="1:12" s="44" customFormat="1" ht="68.25" customHeight="1">
      <c r="A100" s="34" t="s">
        <v>234</v>
      </c>
      <c r="B100" s="35" t="s">
        <v>46</v>
      </c>
      <c r="C100" s="35" t="s">
        <v>36</v>
      </c>
      <c r="D100" s="35" t="s">
        <v>34</v>
      </c>
      <c r="E100" s="35" t="s">
        <v>233</v>
      </c>
      <c r="F100" s="35" t="s">
        <v>71</v>
      </c>
      <c r="G100" s="33">
        <v>264817.43</v>
      </c>
      <c r="H100" s="6">
        <v>0</v>
      </c>
      <c r="I100" s="6">
        <f t="shared" ref="I100:I101" si="72">G100+H100</f>
        <v>264817.43</v>
      </c>
      <c r="J100" s="33">
        <v>264817.43</v>
      </c>
      <c r="K100" s="6">
        <v>0</v>
      </c>
      <c r="L100" s="6">
        <f t="shared" ref="L100:L101" si="73">J100+K100</f>
        <v>264817.43</v>
      </c>
    </row>
    <row r="101" spans="1:12" ht="110.25">
      <c r="A101" s="15" t="s">
        <v>17</v>
      </c>
      <c r="B101" s="3" t="s">
        <v>46</v>
      </c>
      <c r="C101" s="3" t="s">
        <v>36</v>
      </c>
      <c r="D101" s="3" t="s">
        <v>34</v>
      </c>
      <c r="E101" s="3" t="s">
        <v>80</v>
      </c>
      <c r="F101" s="3" t="s">
        <v>71</v>
      </c>
      <c r="G101" s="6">
        <v>2771389.06</v>
      </c>
      <c r="H101" s="6">
        <v>0</v>
      </c>
      <c r="I101" s="6">
        <f t="shared" si="72"/>
        <v>2771389.06</v>
      </c>
      <c r="J101" s="6">
        <v>2771389.06</v>
      </c>
      <c r="K101" s="6">
        <v>0</v>
      </c>
      <c r="L101" s="6">
        <f t="shared" si="73"/>
        <v>2771389.06</v>
      </c>
    </row>
    <row r="102" spans="1:12" s="11" customFormat="1" ht="75">
      <c r="A102" s="17" t="s">
        <v>189</v>
      </c>
      <c r="B102" s="19" t="s">
        <v>52</v>
      </c>
      <c r="C102" s="19" t="s">
        <v>36</v>
      </c>
      <c r="D102" s="19" t="s">
        <v>105</v>
      </c>
      <c r="E102" s="19" t="s">
        <v>152</v>
      </c>
      <c r="F102" s="19"/>
      <c r="G102" s="22">
        <f t="shared" ref="G102:L102" si="74">G103+G105</f>
        <v>7306037.9399999995</v>
      </c>
      <c r="H102" s="22">
        <f t="shared" si="74"/>
        <v>0</v>
      </c>
      <c r="I102" s="22">
        <f t="shared" si="74"/>
        <v>7306037.9399999995</v>
      </c>
      <c r="J102" s="22">
        <f t="shared" si="74"/>
        <v>7188321.9399999995</v>
      </c>
      <c r="K102" s="22">
        <f t="shared" si="74"/>
        <v>0</v>
      </c>
      <c r="L102" s="22">
        <f t="shared" si="74"/>
        <v>7188321.9399999995</v>
      </c>
    </row>
    <row r="103" spans="1:12" s="9" customFormat="1" ht="47.25">
      <c r="A103" s="23" t="s">
        <v>127</v>
      </c>
      <c r="B103" s="27" t="s">
        <v>52</v>
      </c>
      <c r="C103" s="27" t="s">
        <v>36</v>
      </c>
      <c r="D103" s="27" t="s">
        <v>35</v>
      </c>
      <c r="E103" s="27" t="s">
        <v>152</v>
      </c>
      <c r="F103" s="27"/>
      <c r="G103" s="28">
        <f t="shared" ref="G103:L103" si="75">SUM(G104:G104)</f>
        <v>6822217.5199999996</v>
      </c>
      <c r="H103" s="28">
        <f t="shared" si="75"/>
        <v>0</v>
      </c>
      <c r="I103" s="28">
        <f t="shared" si="75"/>
        <v>6822217.5199999996</v>
      </c>
      <c r="J103" s="28">
        <f t="shared" si="75"/>
        <v>6704501.5199999996</v>
      </c>
      <c r="K103" s="28">
        <f t="shared" si="75"/>
        <v>0</v>
      </c>
      <c r="L103" s="28">
        <f t="shared" si="75"/>
        <v>6704501.5199999996</v>
      </c>
    </row>
    <row r="104" spans="1:12" ht="63.75" customHeight="1">
      <c r="A104" s="34" t="s">
        <v>201</v>
      </c>
      <c r="B104" s="3" t="s">
        <v>52</v>
      </c>
      <c r="C104" s="3" t="s">
        <v>36</v>
      </c>
      <c r="D104" s="3" t="s">
        <v>35</v>
      </c>
      <c r="E104" s="3" t="s">
        <v>82</v>
      </c>
      <c r="F104" s="3" t="s">
        <v>71</v>
      </c>
      <c r="G104" s="6">
        <f>8859921.92-2037704.4</f>
        <v>6822217.5199999996</v>
      </c>
      <c r="H104" s="6">
        <v>0</v>
      </c>
      <c r="I104" s="6">
        <f t="shared" ref="I104" si="76">G104+H104</f>
        <v>6822217.5199999996</v>
      </c>
      <c r="J104" s="6">
        <f>8742205.92-2037704.4</f>
        <v>6704501.5199999996</v>
      </c>
      <c r="K104" s="6">
        <v>0</v>
      </c>
      <c r="L104" s="6">
        <f t="shared" ref="L104" si="77">J104+K104</f>
        <v>6704501.5199999996</v>
      </c>
    </row>
    <row r="105" spans="1:12" s="9" customFormat="1" ht="47.25">
      <c r="A105" s="23" t="s">
        <v>128</v>
      </c>
      <c r="B105" s="27" t="s">
        <v>52</v>
      </c>
      <c r="C105" s="27" t="s">
        <v>36</v>
      </c>
      <c r="D105" s="27" t="s">
        <v>46</v>
      </c>
      <c r="E105" s="27" t="s">
        <v>152</v>
      </c>
      <c r="F105" s="27"/>
      <c r="G105" s="28">
        <f>SUM(G106:G106)</f>
        <v>483820.42</v>
      </c>
      <c r="H105" s="28">
        <f t="shared" ref="H105:I105" si="78">SUM(H106:H106)</f>
        <v>0</v>
      </c>
      <c r="I105" s="28">
        <f t="shared" si="78"/>
        <v>483820.42</v>
      </c>
      <c r="J105" s="28">
        <f>SUM(J106:J106)</f>
        <v>483820.42</v>
      </c>
      <c r="K105" s="28">
        <f t="shared" ref="K105" si="79">SUM(K106:K106)</f>
        <v>0</v>
      </c>
      <c r="L105" s="28">
        <f t="shared" ref="L105" si="80">SUM(L106:L106)</f>
        <v>483820.42</v>
      </c>
    </row>
    <row r="106" spans="1:12" ht="94.5">
      <c r="A106" s="15" t="s">
        <v>167</v>
      </c>
      <c r="B106" s="3" t="s">
        <v>52</v>
      </c>
      <c r="C106" s="3" t="s">
        <v>36</v>
      </c>
      <c r="D106" s="3" t="s">
        <v>46</v>
      </c>
      <c r="E106" s="3" t="s">
        <v>84</v>
      </c>
      <c r="F106" s="3" t="s">
        <v>71</v>
      </c>
      <c r="G106" s="6">
        <v>483820.42</v>
      </c>
      <c r="H106" s="6">
        <v>0</v>
      </c>
      <c r="I106" s="6">
        <f t="shared" ref="I106" si="81">G106+H106</f>
        <v>483820.42</v>
      </c>
      <c r="J106" s="6">
        <v>483820.42</v>
      </c>
      <c r="K106" s="6">
        <v>0</v>
      </c>
      <c r="L106" s="6">
        <f t="shared" ref="L106" si="82">J106+K106</f>
        <v>483820.42</v>
      </c>
    </row>
    <row r="107" spans="1:12" s="10" customFormat="1" ht="75">
      <c r="A107" s="17" t="s">
        <v>129</v>
      </c>
      <c r="B107" s="19" t="s">
        <v>67</v>
      </c>
      <c r="C107" s="19" t="s">
        <v>36</v>
      </c>
      <c r="D107" s="19" t="s">
        <v>105</v>
      </c>
      <c r="E107" s="19" t="s">
        <v>152</v>
      </c>
      <c r="F107" s="19"/>
      <c r="G107" s="22">
        <f t="shared" ref="G107:L107" si="83">G108+G116+G119+G123+G126</f>
        <v>56906971.559999995</v>
      </c>
      <c r="H107" s="22">
        <f t="shared" si="83"/>
        <v>0</v>
      </c>
      <c r="I107" s="22">
        <f t="shared" si="83"/>
        <v>56906971.559999995</v>
      </c>
      <c r="J107" s="22">
        <f t="shared" si="83"/>
        <v>50297934.369999997</v>
      </c>
      <c r="K107" s="22">
        <f t="shared" si="83"/>
        <v>0</v>
      </c>
      <c r="L107" s="22">
        <f t="shared" si="83"/>
        <v>50297934.369999997</v>
      </c>
    </row>
    <row r="108" spans="1:12" s="9" customFormat="1" ht="47.25">
      <c r="A108" s="23" t="s">
        <v>130</v>
      </c>
      <c r="B108" s="27" t="s">
        <v>67</v>
      </c>
      <c r="C108" s="27" t="s">
        <v>36</v>
      </c>
      <c r="D108" s="27" t="s">
        <v>35</v>
      </c>
      <c r="E108" s="27" t="s">
        <v>152</v>
      </c>
      <c r="F108" s="27"/>
      <c r="G108" s="28">
        <f>SUM(G109:G115)</f>
        <v>54258773.369999997</v>
      </c>
      <c r="H108" s="28">
        <f t="shared" ref="H108:I108" si="84">SUM(H109:H115)</f>
        <v>0</v>
      </c>
      <c r="I108" s="28">
        <f t="shared" si="84"/>
        <v>54258773.369999997</v>
      </c>
      <c r="J108" s="28">
        <f>SUM(J109:J115)</f>
        <v>49458773.369999997</v>
      </c>
      <c r="K108" s="28">
        <f t="shared" ref="K108" si="85">SUM(K109:K115)</f>
        <v>0</v>
      </c>
      <c r="L108" s="28">
        <f t="shared" ref="L108" si="86">SUM(L109:L115)</f>
        <v>49458773.369999997</v>
      </c>
    </row>
    <row r="109" spans="1:12" ht="81.75" customHeight="1">
      <c r="A109" s="15" t="s">
        <v>164</v>
      </c>
      <c r="B109" s="3" t="s">
        <v>67</v>
      </c>
      <c r="C109" s="3" t="s">
        <v>36</v>
      </c>
      <c r="D109" s="3" t="s">
        <v>35</v>
      </c>
      <c r="E109" s="3" t="s">
        <v>85</v>
      </c>
      <c r="F109" s="3" t="s">
        <v>38</v>
      </c>
      <c r="G109" s="6">
        <v>1880313</v>
      </c>
      <c r="H109" s="6">
        <v>0</v>
      </c>
      <c r="I109" s="6">
        <f t="shared" ref="I109:I112" si="87">G109+H109</f>
        <v>1880313</v>
      </c>
      <c r="J109" s="6">
        <v>1880313</v>
      </c>
      <c r="K109" s="6">
        <v>0</v>
      </c>
      <c r="L109" s="6">
        <f t="shared" ref="L109:L115" si="88">J109+K109</f>
        <v>1880313</v>
      </c>
    </row>
    <row r="110" spans="1:12" ht="96" customHeight="1">
      <c r="A110" s="15" t="s">
        <v>165</v>
      </c>
      <c r="B110" s="3" t="s">
        <v>67</v>
      </c>
      <c r="C110" s="3" t="s">
        <v>36</v>
      </c>
      <c r="D110" s="3" t="s">
        <v>35</v>
      </c>
      <c r="E110" s="3" t="s">
        <v>86</v>
      </c>
      <c r="F110" s="3" t="s">
        <v>38</v>
      </c>
      <c r="G110" s="6">
        <f>43452782-707338-4750000</f>
        <v>37995444</v>
      </c>
      <c r="H110" s="6">
        <v>0</v>
      </c>
      <c r="I110" s="6">
        <f t="shared" si="87"/>
        <v>37995444</v>
      </c>
      <c r="J110" s="6">
        <f>43452782-707338-9550000</f>
        <v>33195444</v>
      </c>
      <c r="K110" s="6">
        <v>0</v>
      </c>
      <c r="L110" s="6">
        <f t="shared" si="88"/>
        <v>33195444</v>
      </c>
    </row>
    <row r="111" spans="1:12" ht="47.25" customHeight="1">
      <c r="A111" s="15" t="s">
        <v>216</v>
      </c>
      <c r="B111" s="3" t="s">
        <v>67</v>
      </c>
      <c r="C111" s="3" t="s">
        <v>36</v>
      </c>
      <c r="D111" s="3" t="s">
        <v>35</v>
      </c>
      <c r="E111" s="3" t="s">
        <v>86</v>
      </c>
      <c r="F111" s="3" t="s">
        <v>39</v>
      </c>
      <c r="G111" s="6">
        <f>1306397+244419</f>
        <v>1550816</v>
      </c>
      <c r="H111" s="6">
        <v>0</v>
      </c>
      <c r="I111" s="6">
        <f t="shared" si="87"/>
        <v>1550816</v>
      </c>
      <c r="J111" s="6">
        <f>1306397+244419</f>
        <v>1550816</v>
      </c>
      <c r="K111" s="6">
        <v>0</v>
      </c>
      <c r="L111" s="6">
        <f t="shared" si="88"/>
        <v>1550816</v>
      </c>
    </row>
    <row r="112" spans="1:12" ht="49.5" customHeight="1">
      <c r="A112" s="15" t="s">
        <v>24</v>
      </c>
      <c r="B112" s="3" t="s">
        <v>67</v>
      </c>
      <c r="C112" s="3" t="s">
        <v>36</v>
      </c>
      <c r="D112" s="3" t="s">
        <v>35</v>
      </c>
      <c r="E112" s="3" t="s">
        <v>86</v>
      </c>
      <c r="F112" s="3" t="s">
        <v>40</v>
      </c>
      <c r="G112" s="6">
        <f>260860-244419</f>
        <v>16441</v>
      </c>
      <c r="H112" s="6">
        <v>0</v>
      </c>
      <c r="I112" s="6">
        <f t="shared" si="87"/>
        <v>16441</v>
      </c>
      <c r="J112" s="6">
        <f>260860-244419</f>
        <v>16441</v>
      </c>
      <c r="K112" s="6">
        <v>0</v>
      </c>
      <c r="L112" s="6">
        <f t="shared" si="88"/>
        <v>16441</v>
      </c>
    </row>
    <row r="113" spans="1:12" ht="96.75" customHeight="1">
      <c r="A113" s="15" t="s">
        <v>166</v>
      </c>
      <c r="B113" s="3" t="s">
        <v>67</v>
      </c>
      <c r="C113" s="3" t="s">
        <v>36</v>
      </c>
      <c r="D113" s="3" t="s">
        <v>35</v>
      </c>
      <c r="E113" s="3" t="s">
        <v>88</v>
      </c>
      <c r="F113" s="3" t="s">
        <v>38</v>
      </c>
      <c r="G113" s="6">
        <v>8047138.0800000001</v>
      </c>
      <c r="H113" s="6">
        <v>0</v>
      </c>
      <c r="I113" s="6">
        <f t="shared" ref="I113:I115" si="89">G113+H113</f>
        <v>8047138.0800000001</v>
      </c>
      <c r="J113" s="6">
        <v>8047138.0800000001</v>
      </c>
      <c r="K113" s="6">
        <v>0</v>
      </c>
      <c r="L113" s="6">
        <f t="shared" si="88"/>
        <v>8047138.0800000001</v>
      </c>
    </row>
    <row r="114" spans="1:12" ht="49.5" customHeight="1">
      <c r="A114" s="15" t="s">
        <v>217</v>
      </c>
      <c r="B114" s="3" t="s">
        <v>67</v>
      </c>
      <c r="C114" s="3" t="s">
        <v>36</v>
      </c>
      <c r="D114" s="3" t="s">
        <v>35</v>
      </c>
      <c r="E114" s="3" t="s">
        <v>88</v>
      </c>
      <c r="F114" s="3" t="s">
        <v>39</v>
      </c>
      <c r="G114" s="6">
        <f>3689873.29+691200+303840</f>
        <v>4684913.29</v>
      </c>
      <c r="H114" s="6">
        <v>0</v>
      </c>
      <c r="I114" s="6">
        <f t="shared" si="89"/>
        <v>4684913.29</v>
      </c>
      <c r="J114" s="6">
        <f>3689873.29+691200+303840</f>
        <v>4684913.29</v>
      </c>
      <c r="K114" s="6">
        <v>0</v>
      </c>
      <c r="L114" s="6">
        <f t="shared" si="88"/>
        <v>4684913.29</v>
      </c>
    </row>
    <row r="115" spans="1:12" ht="35.25" customHeight="1">
      <c r="A115" s="15" t="s">
        <v>25</v>
      </c>
      <c r="B115" s="3" t="s">
        <v>67</v>
      </c>
      <c r="C115" s="3" t="s">
        <v>36</v>
      </c>
      <c r="D115" s="3" t="s">
        <v>35</v>
      </c>
      <c r="E115" s="3" t="s">
        <v>88</v>
      </c>
      <c r="F115" s="3" t="s">
        <v>40</v>
      </c>
      <c r="G115" s="6">
        <v>83708</v>
      </c>
      <c r="H115" s="6">
        <v>0</v>
      </c>
      <c r="I115" s="6">
        <f t="shared" si="89"/>
        <v>83708</v>
      </c>
      <c r="J115" s="6">
        <v>83708</v>
      </c>
      <c r="K115" s="6">
        <v>0</v>
      </c>
      <c r="L115" s="6">
        <f t="shared" si="88"/>
        <v>83708</v>
      </c>
    </row>
    <row r="116" spans="1:12" s="9" customFormat="1" ht="31.5">
      <c r="A116" s="23" t="s">
        <v>131</v>
      </c>
      <c r="B116" s="27" t="s">
        <v>67</v>
      </c>
      <c r="C116" s="27" t="s">
        <v>36</v>
      </c>
      <c r="D116" s="27" t="s">
        <v>46</v>
      </c>
      <c r="E116" s="27" t="s">
        <v>152</v>
      </c>
      <c r="F116" s="27"/>
      <c r="G116" s="28">
        <f t="shared" ref="G116:L116" si="90">SUM(G117:G118)</f>
        <v>317000</v>
      </c>
      <c r="H116" s="28">
        <f t="shared" si="90"/>
        <v>0</v>
      </c>
      <c r="I116" s="28">
        <f t="shared" si="90"/>
        <v>317000</v>
      </c>
      <c r="J116" s="28">
        <f t="shared" si="90"/>
        <v>0</v>
      </c>
      <c r="K116" s="28">
        <f t="shared" si="90"/>
        <v>0</v>
      </c>
      <c r="L116" s="28">
        <f t="shared" si="90"/>
        <v>0</v>
      </c>
    </row>
    <row r="117" spans="1:12" ht="47.25" customHeight="1">
      <c r="A117" s="15" t="s">
        <v>218</v>
      </c>
      <c r="B117" s="3" t="s">
        <v>67</v>
      </c>
      <c r="C117" s="3" t="s">
        <v>36</v>
      </c>
      <c r="D117" s="3" t="s">
        <v>46</v>
      </c>
      <c r="E117" s="3" t="s">
        <v>89</v>
      </c>
      <c r="F117" s="3" t="s">
        <v>39</v>
      </c>
      <c r="G117" s="6">
        <v>292000</v>
      </c>
      <c r="H117" s="6">
        <v>0</v>
      </c>
      <c r="I117" s="6">
        <f t="shared" ref="I117:I118" si="91">G117+H117</f>
        <v>292000</v>
      </c>
      <c r="J117" s="6">
        <v>0</v>
      </c>
      <c r="K117" s="6">
        <v>0</v>
      </c>
      <c r="L117" s="6">
        <f t="shared" ref="L117:L118" si="92">J117+K117</f>
        <v>0</v>
      </c>
    </row>
    <row r="118" spans="1:12" ht="65.25" customHeight="1">
      <c r="A118" s="34" t="s">
        <v>203</v>
      </c>
      <c r="B118" s="3" t="s">
        <v>67</v>
      </c>
      <c r="C118" s="3" t="s">
        <v>36</v>
      </c>
      <c r="D118" s="3" t="s">
        <v>46</v>
      </c>
      <c r="E118" s="3" t="s">
        <v>202</v>
      </c>
      <c r="F118" s="3" t="s">
        <v>55</v>
      </c>
      <c r="G118" s="6">
        <v>25000</v>
      </c>
      <c r="H118" s="6">
        <v>0</v>
      </c>
      <c r="I118" s="6">
        <f t="shared" si="91"/>
        <v>25000</v>
      </c>
      <c r="J118" s="6">
        <v>0</v>
      </c>
      <c r="K118" s="6">
        <v>0</v>
      </c>
      <c r="L118" s="6">
        <f t="shared" si="92"/>
        <v>0</v>
      </c>
    </row>
    <row r="119" spans="1:12" s="9" customFormat="1" ht="47.25">
      <c r="A119" s="23" t="s">
        <v>132</v>
      </c>
      <c r="B119" s="27" t="s">
        <v>67</v>
      </c>
      <c r="C119" s="27" t="s">
        <v>36</v>
      </c>
      <c r="D119" s="27" t="s">
        <v>49</v>
      </c>
      <c r="E119" s="27" t="s">
        <v>152</v>
      </c>
      <c r="F119" s="27"/>
      <c r="G119" s="28">
        <f>SUM(G120:G122)</f>
        <v>1678698.19</v>
      </c>
      <c r="H119" s="28">
        <f t="shared" ref="H119:I119" si="93">SUM(H120:H122)</f>
        <v>0</v>
      </c>
      <c r="I119" s="28">
        <f t="shared" si="93"/>
        <v>1678698.19</v>
      </c>
      <c r="J119" s="28">
        <f>SUM(J120:J122)</f>
        <v>739161</v>
      </c>
      <c r="K119" s="28">
        <f t="shared" ref="K119" si="94">SUM(K120:K122)</f>
        <v>0</v>
      </c>
      <c r="L119" s="28">
        <f t="shared" ref="L119" si="95">SUM(L120:L122)</f>
        <v>739161</v>
      </c>
    </row>
    <row r="120" spans="1:12" ht="47.25" customHeight="1">
      <c r="A120" s="15" t="s">
        <v>192</v>
      </c>
      <c r="B120" s="3" t="s">
        <v>67</v>
      </c>
      <c r="C120" s="3" t="s">
        <v>36</v>
      </c>
      <c r="D120" s="3" t="s">
        <v>49</v>
      </c>
      <c r="E120" s="3" t="s">
        <v>191</v>
      </c>
      <c r="F120" s="3" t="s">
        <v>39</v>
      </c>
      <c r="G120" s="6">
        <v>59000</v>
      </c>
      <c r="H120" s="6">
        <v>0</v>
      </c>
      <c r="I120" s="6">
        <f t="shared" ref="I120:I122" si="96">G120+H120</f>
        <v>59000</v>
      </c>
      <c r="J120" s="6">
        <v>59000</v>
      </c>
      <c r="K120" s="6">
        <v>0</v>
      </c>
      <c r="L120" s="6">
        <f t="shared" ref="L120:L122" si="97">J120+K120</f>
        <v>59000</v>
      </c>
    </row>
    <row r="121" spans="1:12" ht="47.25" customHeight="1">
      <c r="A121" s="15" t="s">
        <v>140</v>
      </c>
      <c r="B121" s="3" t="s">
        <v>67</v>
      </c>
      <c r="C121" s="3" t="s">
        <v>36</v>
      </c>
      <c r="D121" s="3" t="s">
        <v>49</v>
      </c>
      <c r="E121" s="3" t="s">
        <v>141</v>
      </c>
      <c r="F121" s="3" t="s">
        <v>39</v>
      </c>
      <c r="G121" s="6">
        <v>180161</v>
      </c>
      <c r="H121" s="6">
        <v>0</v>
      </c>
      <c r="I121" s="6">
        <f t="shared" si="96"/>
        <v>180161</v>
      </c>
      <c r="J121" s="6">
        <v>180161</v>
      </c>
      <c r="K121" s="6">
        <v>0</v>
      </c>
      <c r="L121" s="6">
        <f t="shared" si="97"/>
        <v>180161</v>
      </c>
    </row>
    <row r="122" spans="1:12" ht="63">
      <c r="A122" s="15" t="s">
        <v>9</v>
      </c>
      <c r="B122" s="3" t="s">
        <v>67</v>
      </c>
      <c r="C122" s="3" t="s">
        <v>36</v>
      </c>
      <c r="D122" s="3" t="s">
        <v>49</v>
      </c>
      <c r="E122" s="3" t="s">
        <v>90</v>
      </c>
      <c r="F122" s="3" t="s">
        <v>55</v>
      </c>
      <c r="G122" s="6">
        <v>1439537.19</v>
      </c>
      <c r="H122" s="6">
        <v>0</v>
      </c>
      <c r="I122" s="6">
        <f t="shared" si="96"/>
        <v>1439537.19</v>
      </c>
      <c r="J122" s="6">
        <v>500000</v>
      </c>
      <c r="K122" s="6">
        <v>0</v>
      </c>
      <c r="L122" s="6">
        <f t="shared" si="97"/>
        <v>500000</v>
      </c>
    </row>
    <row r="123" spans="1:12" s="9" customFormat="1" ht="47.25">
      <c r="A123" s="23" t="s">
        <v>133</v>
      </c>
      <c r="B123" s="27" t="s">
        <v>67</v>
      </c>
      <c r="C123" s="27" t="s">
        <v>36</v>
      </c>
      <c r="D123" s="27" t="s">
        <v>52</v>
      </c>
      <c r="E123" s="27" t="s">
        <v>152</v>
      </c>
      <c r="F123" s="27"/>
      <c r="G123" s="28">
        <f t="shared" ref="G123:L123" si="98">SUM(G124:G125)</f>
        <v>242000</v>
      </c>
      <c r="H123" s="28">
        <f t="shared" si="98"/>
        <v>0</v>
      </c>
      <c r="I123" s="28">
        <f t="shared" si="98"/>
        <v>242000</v>
      </c>
      <c r="J123" s="28">
        <f t="shared" si="98"/>
        <v>100000</v>
      </c>
      <c r="K123" s="28">
        <f t="shared" si="98"/>
        <v>0</v>
      </c>
      <c r="L123" s="28">
        <f t="shared" si="98"/>
        <v>100000</v>
      </c>
    </row>
    <row r="124" spans="1:12" ht="31.5" customHeight="1">
      <c r="A124" s="15" t="s">
        <v>26</v>
      </c>
      <c r="B124" s="3" t="s">
        <v>67</v>
      </c>
      <c r="C124" s="3" t="s">
        <v>36</v>
      </c>
      <c r="D124" s="3" t="s">
        <v>52</v>
      </c>
      <c r="E124" s="3" t="s">
        <v>91</v>
      </c>
      <c r="F124" s="3" t="s">
        <v>40</v>
      </c>
      <c r="G124" s="6">
        <v>100000</v>
      </c>
      <c r="H124" s="6">
        <v>0</v>
      </c>
      <c r="I124" s="6">
        <f t="shared" ref="I124:I125" si="99">G124+H124</f>
        <v>100000</v>
      </c>
      <c r="J124" s="6">
        <v>100000</v>
      </c>
      <c r="K124" s="6">
        <v>0</v>
      </c>
      <c r="L124" s="6">
        <f t="shared" ref="L124:L125" si="100">J124+K124</f>
        <v>100000</v>
      </c>
    </row>
    <row r="125" spans="1:12" ht="63">
      <c r="A125" s="15" t="s">
        <v>194</v>
      </c>
      <c r="B125" s="3" t="s">
        <v>67</v>
      </c>
      <c r="C125" s="3" t="s">
        <v>36</v>
      </c>
      <c r="D125" s="3" t="s">
        <v>52</v>
      </c>
      <c r="E125" s="3" t="s">
        <v>193</v>
      </c>
      <c r="F125" s="3" t="s">
        <v>39</v>
      </c>
      <c r="G125" s="6">
        <v>142000</v>
      </c>
      <c r="H125" s="6">
        <v>0</v>
      </c>
      <c r="I125" s="6">
        <f t="shared" si="99"/>
        <v>142000</v>
      </c>
      <c r="J125" s="6">
        <v>0</v>
      </c>
      <c r="K125" s="6">
        <v>0</v>
      </c>
      <c r="L125" s="6">
        <f t="shared" si="100"/>
        <v>0</v>
      </c>
    </row>
    <row r="126" spans="1:12" ht="33.75" customHeight="1">
      <c r="A126" s="30" t="s">
        <v>14</v>
      </c>
      <c r="B126" s="31" t="s">
        <v>67</v>
      </c>
      <c r="C126" s="31" t="s">
        <v>36</v>
      </c>
      <c r="D126" s="31" t="s">
        <v>51</v>
      </c>
      <c r="E126" s="31" t="s">
        <v>152</v>
      </c>
      <c r="F126" s="31"/>
      <c r="G126" s="32">
        <f>G127</f>
        <v>410500</v>
      </c>
      <c r="H126" s="32">
        <f t="shared" ref="H126:I126" si="101">H127</f>
        <v>0</v>
      </c>
      <c r="I126" s="32">
        <f t="shared" si="101"/>
        <v>410500</v>
      </c>
      <c r="J126" s="32">
        <f>J127</f>
        <v>0</v>
      </c>
      <c r="K126" s="32">
        <f t="shared" ref="K126" si="102">K127</f>
        <v>0</v>
      </c>
      <c r="L126" s="32">
        <f t="shared" ref="L126" si="103">L127</f>
        <v>0</v>
      </c>
    </row>
    <row r="127" spans="1:12" ht="94.5">
      <c r="A127" s="15" t="s">
        <v>18</v>
      </c>
      <c r="B127" s="3" t="s">
        <v>67</v>
      </c>
      <c r="C127" s="3" t="s">
        <v>36</v>
      </c>
      <c r="D127" s="3" t="s">
        <v>51</v>
      </c>
      <c r="E127" s="3" t="s">
        <v>81</v>
      </c>
      <c r="F127" s="3" t="s">
        <v>71</v>
      </c>
      <c r="G127" s="6">
        <v>410500</v>
      </c>
      <c r="H127" s="6">
        <v>0</v>
      </c>
      <c r="I127" s="6">
        <f t="shared" ref="I127" si="104">G127+H127</f>
        <v>410500</v>
      </c>
      <c r="J127" s="6">
        <v>0</v>
      </c>
      <c r="K127" s="6">
        <v>0</v>
      </c>
      <c r="L127" s="6">
        <f t="shared" ref="L127" si="105">J127+K127</f>
        <v>0</v>
      </c>
    </row>
    <row r="128" spans="1:12" s="10" customFormat="1" ht="168.75">
      <c r="A128" s="17" t="s">
        <v>28</v>
      </c>
      <c r="B128" s="19" t="s">
        <v>57</v>
      </c>
      <c r="C128" s="19" t="s">
        <v>36</v>
      </c>
      <c r="D128" s="19" t="s">
        <v>105</v>
      </c>
      <c r="E128" s="19" t="s">
        <v>152</v>
      </c>
      <c r="F128" s="19"/>
      <c r="G128" s="22">
        <f>G129</f>
        <v>6273669.6499999994</v>
      </c>
      <c r="H128" s="22">
        <f t="shared" ref="H128:I128" si="106">H129</f>
        <v>0</v>
      </c>
      <c r="I128" s="22">
        <f t="shared" si="106"/>
        <v>6273669.6499999994</v>
      </c>
      <c r="J128" s="22">
        <f>J129</f>
        <v>6273669.6499999994</v>
      </c>
      <c r="K128" s="22">
        <f t="shared" ref="K128" si="107">K129</f>
        <v>0</v>
      </c>
      <c r="L128" s="22">
        <f t="shared" ref="L128" si="108">L129</f>
        <v>6273669.6499999994</v>
      </c>
    </row>
    <row r="129" spans="1:12" s="9" customFormat="1" ht="31.5">
      <c r="A129" s="23" t="s">
        <v>142</v>
      </c>
      <c r="B129" s="27" t="s">
        <v>57</v>
      </c>
      <c r="C129" s="27" t="s">
        <v>36</v>
      </c>
      <c r="D129" s="27" t="s">
        <v>35</v>
      </c>
      <c r="E129" s="27" t="s">
        <v>152</v>
      </c>
      <c r="F129" s="27"/>
      <c r="G129" s="28">
        <f>SUM(G130:G136)</f>
        <v>6273669.6499999994</v>
      </c>
      <c r="H129" s="28">
        <f t="shared" ref="H129:I129" si="109">SUM(H130:H136)</f>
        <v>0</v>
      </c>
      <c r="I129" s="28">
        <f t="shared" si="109"/>
        <v>6273669.6499999994</v>
      </c>
      <c r="J129" s="28">
        <f>SUM(J130:J136)</f>
        <v>6273669.6499999994</v>
      </c>
      <c r="K129" s="28">
        <f t="shared" ref="K129" si="110">SUM(K130:K136)</f>
        <v>0</v>
      </c>
      <c r="L129" s="28">
        <f t="shared" ref="L129" si="111">SUM(L130:L136)</f>
        <v>6273669.6499999994</v>
      </c>
    </row>
    <row r="130" spans="1:12" ht="110.25" customHeight="1">
      <c r="A130" s="15" t="s">
        <v>175</v>
      </c>
      <c r="B130" s="3" t="s">
        <v>57</v>
      </c>
      <c r="C130" s="3" t="s">
        <v>36</v>
      </c>
      <c r="D130" s="3" t="s">
        <v>35</v>
      </c>
      <c r="E130" s="3" t="s">
        <v>174</v>
      </c>
      <c r="F130" s="3" t="s">
        <v>38</v>
      </c>
      <c r="G130" s="6">
        <v>3959831.3</v>
      </c>
      <c r="H130" s="6">
        <v>0</v>
      </c>
      <c r="I130" s="6">
        <f t="shared" ref="I130:I136" si="112">G130+H130</f>
        <v>3959831.3</v>
      </c>
      <c r="J130" s="6">
        <v>3959831.3</v>
      </c>
      <c r="K130" s="6">
        <v>0</v>
      </c>
      <c r="L130" s="6">
        <f t="shared" ref="L130:L136" si="113">J130+K130</f>
        <v>3959831.3</v>
      </c>
    </row>
    <row r="131" spans="1:12" ht="63.75" customHeight="1">
      <c r="A131" s="15" t="s">
        <v>0</v>
      </c>
      <c r="B131" s="3" t="s">
        <v>57</v>
      </c>
      <c r="C131" s="3" t="s">
        <v>36</v>
      </c>
      <c r="D131" s="3" t="s">
        <v>35</v>
      </c>
      <c r="E131" s="3" t="s">
        <v>174</v>
      </c>
      <c r="F131" s="3" t="s">
        <v>39</v>
      </c>
      <c r="G131" s="6">
        <v>371001</v>
      </c>
      <c r="H131" s="6">
        <v>0</v>
      </c>
      <c r="I131" s="6">
        <f t="shared" si="112"/>
        <v>371001</v>
      </c>
      <c r="J131" s="6">
        <v>371001</v>
      </c>
      <c r="K131" s="6">
        <v>0</v>
      </c>
      <c r="L131" s="6">
        <f t="shared" si="113"/>
        <v>371001</v>
      </c>
    </row>
    <row r="132" spans="1:12" ht="63" customHeight="1">
      <c r="A132" s="15" t="s">
        <v>27</v>
      </c>
      <c r="B132" s="3" t="s">
        <v>57</v>
      </c>
      <c r="C132" s="3" t="s">
        <v>36</v>
      </c>
      <c r="D132" s="3" t="s">
        <v>35</v>
      </c>
      <c r="E132" s="3" t="s">
        <v>174</v>
      </c>
      <c r="F132" s="3" t="s">
        <v>40</v>
      </c>
      <c r="G132" s="6">
        <v>1512</v>
      </c>
      <c r="H132" s="6">
        <v>0</v>
      </c>
      <c r="I132" s="6">
        <f t="shared" si="112"/>
        <v>1512</v>
      </c>
      <c r="J132" s="6">
        <v>1512</v>
      </c>
      <c r="K132" s="6">
        <v>0</v>
      </c>
      <c r="L132" s="6">
        <f t="shared" si="113"/>
        <v>1512</v>
      </c>
    </row>
    <row r="133" spans="1:12" ht="111.75" customHeight="1">
      <c r="A133" s="15" t="s">
        <v>196</v>
      </c>
      <c r="B133" s="3" t="s">
        <v>57</v>
      </c>
      <c r="C133" s="3" t="s">
        <v>36</v>
      </c>
      <c r="D133" s="3" t="s">
        <v>35</v>
      </c>
      <c r="E133" s="3" t="s">
        <v>195</v>
      </c>
      <c r="F133" s="3" t="s">
        <v>38</v>
      </c>
      <c r="G133" s="6">
        <f>1410253-237591</f>
        <v>1172662</v>
      </c>
      <c r="H133" s="6">
        <v>0</v>
      </c>
      <c r="I133" s="6">
        <f t="shared" si="112"/>
        <v>1172662</v>
      </c>
      <c r="J133" s="6">
        <f>1410253-237591</f>
        <v>1172662</v>
      </c>
      <c r="K133" s="6">
        <v>0</v>
      </c>
      <c r="L133" s="6">
        <f t="shared" si="113"/>
        <v>1172662</v>
      </c>
    </row>
    <row r="134" spans="1:12" ht="80.25" customHeight="1">
      <c r="A134" s="15" t="s">
        <v>197</v>
      </c>
      <c r="B134" s="3" t="s">
        <v>57</v>
      </c>
      <c r="C134" s="3" t="s">
        <v>36</v>
      </c>
      <c r="D134" s="3" t="s">
        <v>35</v>
      </c>
      <c r="E134" s="3" t="s">
        <v>195</v>
      </c>
      <c r="F134" s="3" t="s">
        <v>39</v>
      </c>
      <c r="G134" s="6">
        <v>237591</v>
      </c>
      <c r="H134" s="6">
        <v>0</v>
      </c>
      <c r="I134" s="6">
        <f t="shared" si="112"/>
        <v>237591</v>
      </c>
      <c r="J134" s="6">
        <v>237591</v>
      </c>
      <c r="K134" s="6">
        <v>0</v>
      </c>
      <c r="L134" s="6">
        <f t="shared" si="113"/>
        <v>237591</v>
      </c>
    </row>
    <row r="135" spans="1:12" ht="127.5" customHeight="1">
      <c r="A135" s="15" t="s">
        <v>176</v>
      </c>
      <c r="B135" s="3" t="s">
        <v>57</v>
      </c>
      <c r="C135" s="3" t="s">
        <v>36</v>
      </c>
      <c r="D135" s="3" t="s">
        <v>35</v>
      </c>
      <c r="E135" s="3" t="s">
        <v>92</v>
      </c>
      <c r="F135" s="3" t="s">
        <v>38</v>
      </c>
      <c r="G135" s="6">
        <v>482885.35</v>
      </c>
      <c r="H135" s="6">
        <v>0</v>
      </c>
      <c r="I135" s="6">
        <f t="shared" si="112"/>
        <v>482885.35</v>
      </c>
      <c r="J135" s="6">
        <v>482885.35</v>
      </c>
      <c r="K135" s="6">
        <v>0</v>
      </c>
      <c r="L135" s="6">
        <f t="shared" si="113"/>
        <v>482885.35</v>
      </c>
    </row>
    <row r="136" spans="1:12" ht="94.5">
      <c r="A136" s="15" t="s">
        <v>1</v>
      </c>
      <c r="B136" s="3" t="s">
        <v>57</v>
      </c>
      <c r="C136" s="3" t="s">
        <v>36</v>
      </c>
      <c r="D136" s="3" t="s">
        <v>35</v>
      </c>
      <c r="E136" s="3" t="s">
        <v>92</v>
      </c>
      <c r="F136" s="3" t="s">
        <v>39</v>
      </c>
      <c r="G136" s="6">
        <v>48187</v>
      </c>
      <c r="H136" s="6">
        <v>0</v>
      </c>
      <c r="I136" s="6">
        <f t="shared" si="112"/>
        <v>48187</v>
      </c>
      <c r="J136" s="6">
        <v>48187</v>
      </c>
      <c r="K136" s="6">
        <v>0</v>
      </c>
      <c r="L136" s="6">
        <f t="shared" si="113"/>
        <v>48187</v>
      </c>
    </row>
    <row r="137" spans="1:12" s="10" customFormat="1" ht="93.75">
      <c r="A137" s="17" t="s">
        <v>143</v>
      </c>
      <c r="B137" s="19" t="s">
        <v>53</v>
      </c>
      <c r="C137" s="19" t="s">
        <v>36</v>
      </c>
      <c r="D137" s="19" t="s">
        <v>105</v>
      </c>
      <c r="E137" s="19" t="s">
        <v>152</v>
      </c>
      <c r="F137" s="19"/>
      <c r="G137" s="22">
        <f>G138</f>
        <v>1082343.1600000001</v>
      </c>
      <c r="H137" s="22">
        <f t="shared" ref="H137:L137" si="114">H138</f>
        <v>0</v>
      </c>
      <c r="I137" s="22">
        <f t="shared" si="114"/>
        <v>1082343.1600000001</v>
      </c>
      <c r="J137" s="22">
        <f t="shared" si="114"/>
        <v>1082343.1600000001</v>
      </c>
      <c r="K137" s="22">
        <f t="shared" si="114"/>
        <v>0</v>
      </c>
      <c r="L137" s="22">
        <f t="shared" si="114"/>
        <v>1082343.1600000001</v>
      </c>
    </row>
    <row r="138" spans="1:12" s="9" customFormat="1" ht="31.5">
      <c r="A138" s="23" t="s">
        <v>144</v>
      </c>
      <c r="B138" s="27" t="s">
        <v>53</v>
      </c>
      <c r="C138" s="27" t="s">
        <v>36</v>
      </c>
      <c r="D138" s="27" t="s">
        <v>35</v>
      </c>
      <c r="E138" s="27" t="s">
        <v>152</v>
      </c>
      <c r="F138" s="27"/>
      <c r="G138" s="28">
        <f>SUM(G139:G143)</f>
        <v>1082343.1600000001</v>
      </c>
      <c r="H138" s="28">
        <f t="shared" ref="H138:I138" si="115">SUM(H139:H143)</f>
        <v>0</v>
      </c>
      <c r="I138" s="28">
        <f t="shared" si="115"/>
        <v>1082343.1600000001</v>
      </c>
      <c r="J138" s="28">
        <f>SUM(J139:J143)</f>
        <v>1082343.1600000001</v>
      </c>
      <c r="K138" s="28">
        <f t="shared" ref="K138" si="116">SUM(K139:K143)</f>
        <v>0</v>
      </c>
      <c r="L138" s="28">
        <f t="shared" ref="L138" si="117">SUM(L139:L143)</f>
        <v>1082343.1600000001</v>
      </c>
    </row>
    <row r="139" spans="1:12" ht="49.5" customHeight="1">
      <c r="A139" s="15" t="s">
        <v>2</v>
      </c>
      <c r="B139" s="3" t="s">
        <v>53</v>
      </c>
      <c r="C139" s="3" t="s">
        <v>36</v>
      </c>
      <c r="D139" s="3" t="s">
        <v>35</v>
      </c>
      <c r="E139" s="3" t="s">
        <v>93</v>
      </c>
      <c r="F139" s="3" t="s">
        <v>39</v>
      </c>
      <c r="G139" s="6">
        <v>6322.8</v>
      </c>
      <c r="H139" s="6">
        <v>0</v>
      </c>
      <c r="I139" s="6">
        <f t="shared" ref="I139:I143" si="118">G139+H139</f>
        <v>6322.8</v>
      </c>
      <c r="J139" s="6">
        <v>6322.8</v>
      </c>
      <c r="K139" s="6">
        <v>0</v>
      </c>
      <c r="L139" s="6">
        <f t="shared" ref="L139:L143" si="119">J139+K139</f>
        <v>6322.8</v>
      </c>
    </row>
    <row r="140" spans="1:12" ht="96" customHeight="1">
      <c r="A140" s="15" t="s">
        <v>177</v>
      </c>
      <c r="B140" s="3" t="s">
        <v>53</v>
      </c>
      <c r="C140" s="3" t="s">
        <v>36</v>
      </c>
      <c r="D140" s="3" t="s">
        <v>35</v>
      </c>
      <c r="E140" s="3" t="s">
        <v>94</v>
      </c>
      <c r="F140" s="3" t="s">
        <v>38</v>
      </c>
      <c r="G140" s="6">
        <f>767951.76-20000</f>
        <v>747951.76</v>
      </c>
      <c r="H140" s="6">
        <v>0</v>
      </c>
      <c r="I140" s="6">
        <f t="shared" si="118"/>
        <v>747951.76</v>
      </c>
      <c r="J140" s="6">
        <f>767951.76-20000</f>
        <v>747951.76</v>
      </c>
      <c r="K140" s="6">
        <v>0</v>
      </c>
      <c r="L140" s="6">
        <f t="shared" si="119"/>
        <v>747951.76</v>
      </c>
    </row>
    <row r="141" spans="1:12" ht="63">
      <c r="A141" s="15" t="s">
        <v>3</v>
      </c>
      <c r="B141" s="3" t="s">
        <v>53</v>
      </c>
      <c r="C141" s="3" t="s">
        <v>36</v>
      </c>
      <c r="D141" s="3" t="s">
        <v>35</v>
      </c>
      <c r="E141" s="3" t="s">
        <v>94</v>
      </c>
      <c r="F141" s="3" t="s">
        <v>39</v>
      </c>
      <c r="G141" s="6">
        <v>20000</v>
      </c>
      <c r="H141" s="6">
        <v>0</v>
      </c>
      <c r="I141" s="6">
        <f t="shared" si="118"/>
        <v>20000</v>
      </c>
      <c r="J141" s="6">
        <v>20000</v>
      </c>
      <c r="K141" s="6">
        <v>0</v>
      </c>
      <c r="L141" s="6">
        <f t="shared" si="119"/>
        <v>20000</v>
      </c>
    </row>
    <row r="142" spans="1:12" ht="80.25" customHeight="1">
      <c r="A142" s="15" t="s">
        <v>4</v>
      </c>
      <c r="B142" s="3" t="s">
        <v>53</v>
      </c>
      <c r="C142" s="3" t="s">
        <v>36</v>
      </c>
      <c r="D142" s="3" t="s">
        <v>35</v>
      </c>
      <c r="E142" s="3" t="s">
        <v>95</v>
      </c>
      <c r="F142" s="3" t="s">
        <v>39</v>
      </c>
      <c r="G142" s="6">
        <v>283500</v>
      </c>
      <c r="H142" s="6">
        <v>0</v>
      </c>
      <c r="I142" s="6">
        <f t="shared" si="118"/>
        <v>283500</v>
      </c>
      <c r="J142" s="6">
        <v>283500</v>
      </c>
      <c r="K142" s="6">
        <v>0</v>
      </c>
      <c r="L142" s="6">
        <f t="shared" si="119"/>
        <v>283500</v>
      </c>
    </row>
    <row r="143" spans="1:12" ht="125.25" customHeight="1">
      <c r="A143" s="15" t="s">
        <v>199</v>
      </c>
      <c r="B143" s="3" t="s">
        <v>53</v>
      </c>
      <c r="C143" s="3" t="s">
        <v>36</v>
      </c>
      <c r="D143" s="3" t="s">
        <v>35</v>
      </c>
      <c r="E143" s="3" t="s">
        <v>198</v>
      </c>
      <c r="F143" s="3" t="s">
        <v>39</v>
      </c>
      <c r="G143" s="6">
        <v>24568.6</v>
      </c>
      <c r="H143" s="6">
        <v>0</v>
      </c>
      <c r="I143" s="6">
        <f t="shared" si="118"/>
        <v>24568.6</v>
      </c>
      <c r="J143" s="6">
        <v>24568.6</v>
      </c>
      <c r="K143" s="6">
        <v>0</v>
      </c>
      <c r="L143" s="6">
        <f t="shared" si="119"/>
        <v>24568.6</v>
      </c>
    </row>
    <row r="144" spans="1:12" s="10" customFormat="1" ht="62.25" customHeight="1">
      <c r="A144" s="17" t="s">
        <v>145</v>
      </c>
      <c r="B144" s="19" t="s">
        <v>83</v>
      </c>
      <c r="C144" s="19" t="s">
        <v>36</v>
      </c>
      <c r="D144" s="19" t="s">
        <v>105</v>
      </c>
      <c r="E144" s="19" t="s">
        <v>152</v>
      </c>
      <c r="F144" s="19"/>
      <c r="G144" s="22">
        <f t="shared" ref="G144:L144" si="120">G145+G149+G154+G152</f>
        <v>36182213.019999996</v>
      </c>
      <c r="H144" s="22">
        <f t="shared" si="120"/>
        <v>0</v>
      </c>
      <c r="I144" s="22">
        <f t="shared" si="120"/>
        <v>36182213.019999996</v>
      </c>
      <c r="J144" s="22">
        <f t="shared" si="120"/>
        <v>30197113.02</v>
      </c>
      <c r="K144" s="22">
        <f t="shared" si="120"/>
        <v>0</v>
      </c>
      <c r="L144" s="22">
        <f t="shared" si="120"/>
        <v>30197113.02</v>
      </c>
    </row>
    <row r="145" spans="1:12" s="9" customFormat="1" ht="47.25">
      <c r="A145" s="23" t="s">
        <v>229</v>
      </c>
      <c r="B145" s="27" t="s">
        <v>83</v>
      </c>
      <c r="C145" s="27" t="s">
        <v>36</v>
      </c>
      <c r="D145" s="27" t="s">
        <v>35</v>
      </c>
      <c r="E145" s="27" t="s">
        <v>152</v>
      </c>
      <c r="F145" s="27"/>
      <c r="G145" s="28">
        <f>SUM(G146:G148)</f>
        <v>19902083.390000001</v>
      </c>
      <c r="H145" s="28">
        <f t="shared" ref="H145:I145" si="121">SUM(H146:H148)</f>
        <v>0</v>
      </c>
      <c r="I145" s="28">
        <f t="shared" si="121"/>
        <v>19902083.390000001</v>
      </c>
      <c r="J145" s="28">
        <f>SUM(J146:J148)</f>
        <v>7713553.3899999997</v>
      </c>
      <c r="K145" s="28">
        <f t="shared" ref="K145" si="122">SUM(K146:K148)</f>
        <v>0</v>
      </c>
      <c r="L145" s="28">
        <f t="shared" ref="L145" si="123">SUM(L146:L148)</f>
        <v>7713553.3899999997</v>
      </c>
    </row>
    <row r="146" spans="1:12" ht="98.25" customHeight="1">
      <c r="A146" s="15" t="s">
        <v>135</v>
      </c>
      <c r="B146" s="3" t="s">
        <v>83</v>
      </c>
      <c r="C146" s="3" t="s">
        <v>36</v>
      </c>
      <c r="D146" s="3" t="s">
        <v>35</v>
      </c>
      <c r="E146" s="3" t="s">
        <v>252</v>
      </c>
      <c r="F146" s="3" t="s">
        <v>39</v>
      </c>
      <c r="G146" s="6">
        <f>5352013.02+54060.74</f>
        <v>5406073.7599999998</v>
      </c>
      <c r="H146" s="6">
        <v>0</v>
      </c>
      <c r="I146" s="6">
        <f t="shared" ref="I146:I148" si="124">G146+H146</f>
        <v>5406073.7599999998</v>
      </c>
      <c r="J146" s="6">
        <f>5352013.02+54060.74</f>
        <v>5406073.7599999998</v>
      </c>
      <c r="K146" s="6">
        <v>0</v>
      </c>
      <c r="L146" s="6">
        <f t="shared" ref="L146:L148" si="125">J146+K146</f>
        <v>5406073.7599999998</v>
      </c>
    </row>
    <row r="147" spans="1:12" ht="51" customHeight="1">
      <c r="A147" s="15" t="s">
        <v>239</v>
      </c>
      <c r="B147" s="3" t="s">
        <v>83</v>
      </c>
      <c r="C147" s="3" t="s">
        <v>36</v>
      </c>
      <c r="D147" s="3" t="s">
        <v>35</v>
      </c>
      <c r="E147" s="3" t="s">
        <v>253</v>
      </c>
      <c r="F147" s="3" t="s">
        <v>39</v>
      </c>
      <c r="G147" s="6">
        <v>1618209.63</v>
      </c>
      <c r="H147" s="6">
        <v>0</v>
      </c>
      <c r="I147" s="6">
        <f t="shared" ref="I147" si="126">G147+H147</f>
        <v>1618209.63</v>
      </c>
      <c r="J147" s="6">
        <v>2307479.63</v>
      </c>
      <c r="K147" s="6">
        <v>0</v>
      </c>
      <c r="L147" s="6">
        <f t="shared" ref="L147" si="127">J147+K147</f>
        <v>2307479.63</v>
      </c>
    </row>
    <row r="148" spans="1:12" ht="51" customHeight="1">
      <c r="A148" s="15" t="s">
        <v>263</v>
      </c>
      <c r="B148" s="3" t="s">
        <v>83</v>
      </c>
      <c r="C148" s="3" t="s">
        <v>36</v>
      </c>
      <c r="D148" s="3" t="s">
        <v>35</v>
      </c>
      <c r="E148" s="3" t="s">
        <v>262</v>
      </c>
      <c r="F148" s="3" t="s">
        <v>39</v>
      </c>
      <c r="G148" s="6">
        <v>12877800</v>
      </c>
      <c r="H148" s="6">
        <v>0</v>
      </c>
      <c r="I148" s="6">
        <f t="shared" si="124"/>
        <v>12877800</v>
      </c>
      <c r="J148" s="6">
        <v>0</v>
      </c>
      <c r="K148" s="6">
        <v>0</v>
      </c>
      <c r="L148" s="6">
        <f t="shared" si="125"/>
        <v>0</v>
      </c>
    </row>
    <row r="149" spans="1:12" s="9" customFormat="1" ht="31.5">
      <c r="A149" s="23" t="s">
        <v>146</v>
      </c>
      <c r="B149" s="27" t="s">
        <v>83</v>
      </c>
      <c r="C149" s="27" t="s">
        <v>36</v>
      </c>
      <c r="D149" s="27" t="s">
        <v>46</v>
      </c>
      <c r="E149" s="27" t="s">
        <v>152</v>
      </c>
      <c r="F149" s="27"/>
      <c r="G149" s="28">
        <f t="shared" ref="G149:L149" si="128">SUM(G150:G151)</f>
        <v>14332509.629999999</v>
      </c>
      <c r="H149" s="28">
        <f t="shared" si="128"/>
        <v>0</v>
      </c>
      <c r="I149" s="28">
        <f t="shared" si="128"/>
        <v>14332509.629999999</v>
      </c>
      <c r="J149" s="28">
        <f t="shared" si="128"/>
        <v>20191304.629999999</v>
      </c>
      <c r="K149" s="28">
        <f t="shared" si="128"/>
        <v>0</v>
      </c>
      <c r="L149" s="28">
        <f t="shared" si="128"/>
        <v>20191304.629999999</v>
      </c>
    </row>
    <row r="150" spans="1:12" s="9" customFormat="1" ht="49.5" customHeight="1">
      <c r="A150" s="51" t="s">
        <v>134</v>
      </c>
      <c r="B150" s="3" t="s">
        <v>83</v>
      </c>
      <c r="C150" s="3" t="s">
        <v>36</v>
      </c>
      <c r="D150" s="3" t="s">
        <v>46</v>
      </c>
      <c r="E150" s="3" t="s">
        <v>258</v>
      </c>
      <c r="F150" s="3" t="s">
        <v>39</v>
      </c>
      <c r="G150" s="6">
        <v>1618209.63</v>
      </c>
      <c r="H150" s="6">
        <v>0</v>
      </c>
      <c r="I150" s="6">
        <f t="shared" ref="I150:I151" si="129">G150+H150</f>
        <v>1618209.63</v>
      </c>
      <c r="J150" s="6">
        <v>2307479.63</v>
      </c>
      <c r="K150" s="6">
        <v>0</v>
      </c>
      <c r="L150" s="6">
        <f t="shared" ref="L150:L151" si="130">J150+K150</f>
        <v>2307479.63</v>
      </c>
    </row>
    <row r="151" spans="1:12" ht="110.25" customHeight="1">
      <c r="A151" s="15" t="s">
        <v>215</v>
      </c>
      <c r="B151" s="3" t="s">
        <v>83</v>
      </c>
      <c r="C151" s="3" t="s">
        <v>36</v>
      </c>
      <c r="D151" s="3" t="s">
        <v>46</v>
      </c>
      <c r="E151" s="3" t="s">
        <v>96</v>
      </c>
      <c r="F151" s="3" t="s">
        <v>97</v>
      </c>
      <c r="G151" s="6">
        <v>12714300</v>
      </c>
      <c r="H151" s="6">
        <v>0</v>
      </c>
      <c r="I151" s="6">
        <f t="shared" si="129"/>
        <v>12714300</v>
      </c>
      <c r="J151" s="6">
        <v>17883825</v>
      </c>
      <c r="K151" s="6">
        <v>0</v>
      </c>
      <c r="L151" s="6">
        <f t="shared" si="130"/>
        <v>17883825</v>
      </c>
    </row>
    <row r="152" spans="1:12" ht="57" customHeight="1">
      <c r="A152" s="23" t="s">
        <v>254</v>
      </c>
      <c r="B152" s="27" t="s">
        <v>83</v>
      </c>
      <c r="C152" s="27" t="s">
        <v>36</v>
      </c>
      <c r="D152" s="27" t="s">
        <v>49</v>
      </c>
      <c r="E152" s="27" t="s">
        <v>152</v>
      </c>
      <c r="F152" s="27"/>
      <c r="G152" s="28">
        <f>SUM(G153:G153)</f>
        <v>947620</v>
      </c>
      <c r="H152" s="28">
        <f t="shared" ref="H152:I152" si="131">SUM(H153:H153)</f>
        <v>0</v>
      </c>
      <c r="I152" s="28">
        <f t="shared" si="131"/>
        <v>947620</v>
      </c>
      <c r="J152" s="28">
        <f>SUM(J153:J153)</f>
        <v>1292255</v>
      </c>
      <c r="K152" s="28">
        <f t="shared" ref="K152" si="132">SUM(K153:K153)</f>
        <v>0</v>
      </c>
      <c r="L152" s="28">
        <f t="shared" ref="L152" si="133">SUM(L153:L153)</f>
        <v>1292255</v>
      </c>
    </row>
    <row r="153" spans="1:12" s="9" customFormat="1" ht="95.25" customHeight="1">
      <c r="A153" s="50" t="s">
        <v>255</v>
      </c>
      <c r="B153" s="52">
        <v>11</v>
      </c>
      <c r="C153" s="52" t="s">
        <v>36</v>
      </c>
      <c r="D153" s="52" t="s">
        <v>49</v>
      </c>
      <c r="E153" s="52" t="s">
        <v>257</v>
      </c>
      <c r="F153" s="52" t="s">
        <v>39</v>
      </c>
      <c r="G153" s="53">
        <v>947620</v>
      </c>
      <c r="H153" s="6">
        <v>0</v>
      </c>
      <c r="I153" s="6">
        <f t="shared" ref="I153" si="134">G153+H153</f>
        <v>947620</v>
      </c>
      <c r="J153" s="53">
        <v>1292255</v>
      </c>
      <c r="K153" s="6">
        <v>0</v>
      </c>
      <c r="L153" s="6">
        <f t="shared" ref="L153" si="135">J153+K153</f>
        <v>1292255</v>
      </c>
    </row>
    <row r="154" spans="1:12" s="9" customFormat="1" ht="75" customHeight="1">
      <c r="A154" s="23" t="s">
        <v>256</v>
      </c>
      <c r="B154" s="27" t="s">
        <v>83</v>
      </c>
      <c r="C154" s="27" t="s">
        <v>36</v>
      </c>
      <c r="D154" s="27" t="s">
        <v>52</v>
      </c>
      <c r="E154" s="27" t="s">
        <v>152</v>
      </c>
      <c r="F154" s="27"/>
      <c r="G154" s="28">
        <f>SUM(G155:G155)</f>
        <v>1000000</v>
      </c>
      <c r="H154" s="28">
        <f t="shared" ref="H154:I154" si="136">SUM(H155:H155)</f>
        <v>0</v>
      </c>
      <c r="I154" s="28">
        <f t="shared" si="136"/>
        <v>1000000</v>
      </c>
      <c r="J154" s="28">
        <f>SUM(J155:J155)</f>
        <v>1000000</v>
      </c>
      <c r="K154" s="28">
        <f t="shared" ref="K154" si="137">SUM(K155:K155)</f>
        <v>0</v>
      </c>
      <c r="L154" s="28">
        <f t="shared" ref="L154" si="138">SUM(L155:L155)</f>
        <v>1000000</v>
      </c>
    </row>
    <row r="155" spans="1:12" s="9" customFormat="1" ht="85.5" customHeight="1">
      <c r="A155" s="34" t="s">
        <v>242</v>
      </c>
      <c r="B155" s="35" t="s">
        <v>83</v>
      </c>
      <c r="C155" s="35" t="s">
        <v>36</v>
      </c>
      <c r="D155" s="35" t="s">
        <v>52</v>
      </c>
      <c r="E155" s="35" t="s">
        <v>238</v>
      </c>
      <c r="F155" s="35" t="s">
        <v>39</v>
      </c>
      <c r="G155" s="33">
        <v>1000000</v>
      </c>
      <c r="H155" s="6">
        <v>0</v>
      </c>
      <c r="I155" s="6">
        <f t="shared" ref="I155" si="139">G155+H155</f>
        <v>1000000</v>
      </c>
      <c r="J155" s="33">
        <v>1000000</v>
      </c>
      <c r="K155" s="6">
        <v>0</v>
      </c>
      <c r="L155" s="6">
        <f t="shared" ref="L155" si="140">J155+K155</f>
        <v>1000000</v>
      </c>
    </row>
    <row r="156" spans="1:12" s="10" customFormat="1" ht="40.5" customHeight="1">
      <c r="A156" s="17" t="s">
        <v>147</v>
      </c>
      <c r="B156" s="19" t="s">
        <v>87</v>
      </c>
      <c r="C156" s="19" t="s">
        <v>36</v>
      </c>
      <c r="D156" s="19" t="s">
        <v>105</v>
      </c>
      <c r="E156" s="19" t="s">
        <v>152</v>
      </c>
      <c r="F156" s="19"/>
      <c r="G156" s="22">
        <f>G159+G157</f>
        <v>10110431.4</v>
      </c>
      <c r="H156" s="22">
        <f t="shared" ref="H156:I156" si="141">H159+H157</f>
        <v>0</v>
      </c>
      <c r="I156" s="22">
        <f t="shared" si="141"/>
        <v>10110431.4</v>
      </c>
      <c r="J156" s="22">
        <f>J159</f>
        <v>990000</v>
      </c>
      <c r="K156" s="22">
        <f t="shared" ref="K156" si="142">K159+K157</f>
        <v>0</v>
      </c>
      <c r="L156" s="22">
        <f t="shared" ref="L156" si="143">L159+L157</f>
        <v>990000</v>
      </c>
    </row>
    <row r="157" spans="1:12" s="10" customFormat="1" ht="40.5" customHeight="1">
      <c r="A157" s="48" t="s">
        <v>251</v>
      </c>
      <c r="B157" s="27" t="s">
        <v>87</v>
      </c>
      <c r="C157" s="27" t="s">
        <v>36</v>
      </c>
      <c r="D157" s="27" t="s">
        <v>35</v>
      </c>
      <c r="E157" s="27" t="s">
        <v>152</v>
      </c>
      <c r="F157" s="45"/>
      <c r="G157" s="46">
        <f>G158</f>
        <v>8566106</v>
      </c>
      <c r="H157" s="46">
        <f t="shared" ref="H157:I157" si="144">H158</f>
        <v>0</v>
      </c>
      <c r="I157" s="46">
        <f t="shared" si="144"/>
        <v>8566106</v>
      </c>
      <c r="J157" s="46">
        <f>J158</f>
        <v>0</v>
      </c>
      <c r="K157" s="46">
        <f t="shared" ref="K157" si="145">K158</f>
        <v>0</v>
      </c>
      <c r="L157" s="46">
        <f t="shared" ref="L157" si="146">L158</f>
        <v>0</v>
      </c>
    </row>
    <row r="158" spans="1:12" s="10" customFormat="1" ht="54.75" customHeight="1">
      <c r="A158" s="49" t="s">
        <v>249</v>
      </c>
      <c r="B158" s="35" t="s">
        <v>87</v>
      </c>
      <c r="C158" s="35" t="s">
        <v>36</v>
      </c>
      <c r="D158" s="35" t="s">
        <v>35</v>
      </c>
      <c r="E158" s="35" t="s">
        <v>250</v>
      </c>
      <c r="F158" s="35" t="s">
        <v>98</v>
      </c>
      <c r="G158" s="33">
        <f>8137800+428306</f>
        <v>8566106</v>
      </c>
      <c r="H158" s="6">
        <v>0</v>
      </c>
      <c r="I158" s="6">
        <f t="shared" ref="I158" si="147">G158+H158</f>
        <v>8566106</v>
      </c>
      <c r="J158" s="33">
        <v>0</v>
      </c>
      <c r="K158" s="6">
        <v>0</v>
      </c>
      <c r="L158" s="6">
        <f t="shared" ref="L158" si="148">J158+K158</f>
        <v>0</v>
      </c>
    </row>
    <row r="159" spans="1:12" s="9" customFormat="1" ht="31.5">
      <c r="A159" s="23" t="s">
        <v>148</v>
      </c>
      <c r="B159" s="27" t="s">
        <v>87</v>
      </c>
      <c r="C159" s="27" t="s">
        <v>36</v>
      </c>
      <c r="D159" s="27" t="s">
        <v>46</v>
      </c>
      <c r="E159" s="27" t="s">
        <v>152</v>
      </c>
      <c r="F159" s="27"/>
      <c r="G159" s="28">
        <f>SUM(G160:G162)</f>
        <v>1544325.4</v>
      </c>
      <c r="H159" s="28">
        <f t="shared" ref="H159:I159" si="149">SUM(H160:H162)</f>
        <v>0</v>
      </c>
      <c r="I159" s="28">
        <f t="shared" si="149"/>
        <v>1544325.4</v>
      </c>
      <c r="J159" s="28">
        <f>SUM(J160:J162)</f>
        <v>990000</v>
      </c>
      <c r="K159" s="28">
        <f t="shared" ref="K159" si="150">SUM(K160:K162)</f>
        <v>0</v>
      </c>
      <c r="L159" s="28">
        <f t="shared" ref="L159" si="151">SUM(L160:L162)</f>
        <v>990000</v>
      </c>
    </row>
    <row r="160" spans="1:12" ht="63">
      <c r="A160" s="15" t="s">
        <v>5</v>
      </c>
      <c r="B160" s="3" t="s">
        <v>87</v>
      </c>
      <c r="C160" s="3" t="s">
        <v>36</v>
      </c>
      <c r="D160" s="3" t="s">
        <v>46</v>
      </c>
      <c r="E160" s="3" t="s">
        <v>99</v>
      </c>
      <c r="F160" s="3" t="s">
        <v>39</v>
      </c>
      <c r="G160" s="6">
        <v>1002855.4</v>
      </c>
      <c r="H160" s="6">
        <v>0</v>
      </c>
      <c r="I160" s="6">
        <f t="shared" ref="I160:I161" si="152">G160+H160</f>
        <v>1002855.4</v>
      </c>
      <c r="J160" s="6">
        <v>500000</v>
      </c>
      <c r="K160" s="6">
        <v>0</v>
      </c>
      <c r="L160" s="6">
        <f t="shared" ref="L160:L162" si="153">J160+K160</f>
        <v>500000</v>
      </c>
    </row>
    <row r="161" spans="1:12" ht="63.75" customHeight="1">
      <c r="A161" s="15" t="s">
        <v>6</v>
      </c>
      <c r="B161" s="3" t="s">
        <v>87</v>
      </c>
      <c r="C161" s="3" t="s">
        <v>36</v>
      </c>
      <c r="D161" s="3" t="s">
        <v>46</v>
      </c>
      <c r="E161" s="3" t="s">
        <v>100</v>
      </c>
      <c r="F161" s="3" t="s">
        <v>39</v>
      </c>
      <c r="G161" s="6">
        <v>90000</v>
      </c>
      <c r="H161" s="6">
        <v>0</v>
      </c>
      <c r="I161" s="6">
        <f t="shared" si="152"/>
        <v>90000</v>
      </c>
      <c r="J161" s="6">
        <v>90000</v>
      </c>
      <c r="K161" s="6">
        <v>0</v>
      </c>
      <c r="L161" s="6">
        <f t="shared" si="153"/>
        <v>90000</v>
      </c>
    </row>
    <row r="162" spans="1:12" ht="93.75" customHeight="1">
      <c r="A162" s="15" t="s">
        <v>7</v>
      </c>
      <c r="B162" s="3" t="s">
        <v>87</v>
      </c>
      <c r="C162" s="3" t="s">
        <v>36</v>
      </c>
      <c r="D162" s="3" t="s">
        <v>46</v>
      </c>
      <c r="E162" s="3" t="s">
        <v>101</v>
      </c>
      <c r="F162" s="3" t="s">
        <v>39</v>
      </c>
      <c r="G162" s="6">
        <f>879776-428306</f>
        <v>451470</v>
      </c>
      <c r="H162" s="6">
        <v>0</v>
      </c>
      <c r="I162" s="6">
        <f t="shared" ref="I162" si="154">G162+H162</f>
        <v>451470</v>
      </c>
      <c r="J162" s="6">
        <v>400000</v>
      </c>
      <c r="K162" s="6">
        <v>0</v>
      </c>
      <c r="L162" s="6">
        <f t="shared" si="153"/>
        <v>400000</v>
      </c>
    </row>
    <row r="163" spans="1:12" s="10" customFormat="1" ht="111" customHeight="1">
      <c r="A163" s="17" t="s">
        <v>149</v>
      </c>
      <c r="B163" s="19" t="s">
        <v>102</v>
      </c>
      <c r="C163" s="19" t="s">
        <v>36</v>
      </c>
      <c r="D163" s="19" t="s">
        <v>105</v>
      </c>
      <c r="E163" s="19" t="s">
        <v>152</v>
      </c>
      <c r="F163" s="19"/>
      <c r="G163" s="22">
        <f>G164</f>
        <v>2209680</v>
      </c>
      <c r="H163" s="22">
        <f t="shared" ref="H163:I163" si="155">H164</f>
        <v>0</v>
      </c>
      <c r="I163" s="22">
        <f t="shared" si="155"/>
        <v>2209680</v>
      </c>
      <c r="J163" s="22">
        <f>J164</f>
        <v>2209680</v>
      </c>
      <c r="K163" s="22">
        <f t="shared" ref="K163" si="156">K164</f>
        <v>0</v>
      </c>
      <c r="L163" s="22">
        <f t="shared" ref="L163" si="157">L164</f>
        <v>2209680</v>
      </c>
    </row>
    <row r="164" spans="1:12" s="9" customFormat="1" ht="63.75" customHeight="1">
      <c r="A164" s="23" t="s">
        <v>150</v>
      </c>
      <c r="B164" s="27" t="s">
        <v>102</v>
      </c>
      <c r="C164" s="27" t="s">
        <v>36</v>
      </c>
      <c r="D164" s="27" t="s">
        <v>35</v>
      </c>
      <c r="E164" s="27" t="s">
        <v>152</v>
      </c>
      <c r="F164" s="27"/>
      <c r="G164" s="28">
        <f t="shared" ref="G164:L164" si="158">SUM(G165:G165)</f>
        <v>2209680</v>
      </c>
      <c r="H164" s="28">
        <f t="shared" si="158"/>
        <v>0</v>
      </c>
      <c r="I164" s="28">
        <f t="shared" si="158"/>
        <v>2209680</v>
      </c>
      <c r="J164" s="28">
        <f t="shared" si="158"/>
        <v>2209680</v>
      </c>
      <c r="K164" s="28">
        <f t="shared" si="158"/>
        <v>0</v>
      </c>
      <c r="L164" s="28">
        <f t="shared" si="158"/>
        <v>2209680</v>
      </c>
    </row>
    <row r="165" spans="1:12" s="44" customFormat="1" ht="79.5" customHeight="1">
      <c r="A165" s="34" t="s">
        <v>10</v>
      </c>
      <c r="B165" s="35" t="s">
        <v>102</v>
      </c>
      <c r="C165" s="35" t="s">
        <v>36</v>
      </c>
      <c r="D165" s="35" t="s">
        <v>35</v>
      </c>
      <c r="E165" s="35" t="s">
        <v>235</v>
      </c>
      <c r="F165" s="35" t="s">
        <v>98</v>
      </c>
      <c r="G165" s="33">
        <v>2209680</v>
      </c>
      <c r="H165" s="6">
        <v>0</v>
      </c>
      <c r="I165" s="6">
        <f t="shared" ref="I165" si="159">G165+H165</f>
        <v>2209680</v>
      </c>
      <c r="J165" s="33">
        <v>2209680</v>
      </c>
      <c r="K165" s="6">
        <v>0</v>
      </c>
      <c r="L165" s="6">
        <f t="shared" ref="L165" si="160">J165+K165</f>
        <v>2209680</v>
      </c>
    </row>
    <row r="166" spans="1:12" s="43" customFormat="1" ht="27.75" customHeight="1">
      <c r="A166" s="42" t="s">
        <v>151</v>
      </c>
      <c r="B166" s="19" t="s">
        <v>103</v>
      </c>
      <c r="C166" s="19" t="s">
        <v>104</v>
      </c>
      <c r="D166" s="19" t="s">
        <v>105</v>
      </c>
      <c r="E166" s="19" t="s">
        <v>152</v>
      </c>
      <c r="F166" s="19"/>
      <c r="G166" s="22">
        <f t="shared" ref="G166:L166" si="161">SUM(G167:G169)</f>
        <v>728827.77</v>
      </c>
      <c r="H166" s="22">
        <f t="shared" si="161"/>
        <v>0</v>
      </c>
      <c r="I166" s="22">
        <f t="shared" si="161"/>
        <v>728827.77</v>
      </c>
      <c r="J166" s="22">
        <f t="shared" si="161"/>
        <v>714941</v>
      </c>
      <c r="K166" s="22">
        <f t="shared" si="161"/>
        <v>0</v>
      </c>
      <c r="L166" s="22">
        <f t="shared" si="161"/>
        <v>714941</v>
      </c>
    </row>
    <row r="167" spans="1:12" ht="94.5">
      <c r="A167" s="15" t="s">
        <v>178</v>
      </c>
      <c r="B167" s="3" t="s">
        <v>103</v>
      </c>
      <c r="C167" s="3" t="s">
        <v>104</v>
      </c>
      <c r="D167" s="3" t="s">
        <v>105</v>
      </c>
      <c r="E167" s="3" t="s">
        <v>106</v>
      </c>
      <c r="F167" s="3" t="s">
        <v>38</v>
      </c>
      <c r="G167" s="6">
        <v>707338</v>
      </c>
      <c r="H167" s="6">
        <v>0</v>
      </c>
      <c r="I167" s="6">
        <f t="shared" ref="I167:I169" si="162">G167+H167</f>
        <v>707338</v>
      </c>
      <c r="J167" s="6">
        <v>707338</v>
      </c>
      <c r="K167" s="6">
        <v>0</v>
      </c>
      <c r="L167" s="6">
        <f t="shared" ref="L167:L169" si="163">J167+K167</f>
        <v>707338</v>
      </c>
    </row>
    <row r="168" spans="1:12" ht="78.75">
      <c r="A168" s="15" t="s">
        <v>246</v>
      </c>
      <c r="B168" s="3" t="s">
        <v>103</v>
      </c>
      <c r="C168" s="3" t="s">
        <v>104</v>
      </c>
      <c r="D168" s="3" t="s">
        <v>105</v>
      </c>
      <c r="E168" s="3" t="s">
        <v>247</v>
      </c>
      <c r="F168" s="3" t="s">
        <v>39</v>
      </c>
      <c r="G168" s="6">
        <v>21489.77</v>
      </c>
      <c r="H168" s="6">
        <v>0</v>
      </c>
      <c r="I168" s="6">
        <f t="shared" si="162"/>
        <v>21489.77</v>
      </c>
      <c r="J168" s="6">
        <v>7603</v>
      </c>
      <c r="K168" s="6">
        <v>0</v>
      </c>
      <c r="L168" s="6">
        <f t="shared" si="163"/>
        <v>7603</v>
      </c>
    </row>
    <row r="169" spans="1:12" ht="48.75" customHeight="1">
      <c r="A169" s="38" t="s">
        <v>173</v>
      </c>
      <c r="B169" s="3" t="s">
        <v>103</v>
      </c>
      <c r="C169" s="3" t="s">
        <v>104</v>
      </c>
      <c r="D169" s="3" t="s">
        <v>105</v>
      </c>
      <c r="E169" s="3" t="s">
        <v>172</v>
      </c>
      <c r="F169" s="3" t="s">
        <v>39</v>
      </c>
      <c r="G169" s="6">
        <v>0</v>
      </c>
      <c r="H169" s="6">
        <v>0</v>
      </c>
      <c r="I169" s="6">
        <f t="shared" si="162"/>
        <v>0</v>
      </c>
      <c r="J169" s="6">
        <v>0</v>
      </c>
      <c r="K169" s="6">
        <v>0</v>
      </c>
      <c r="L169" s="6">
        <f t="shared" si="163"/>
        <v>0</v>
      </c>
    </row>
    <row r="170" spans="1:12" s="13" customFormat="1" ht="18" customHeight="1">
      <c r="A170" s="18" t="s">
        <v>29</v>
      </c>
      <c r="B170" s="12"/>
      <c r="C170" s="12"/>
      <c r="D170" s="12"/>
      <c r="E170" s="12"/>
      <c r="F170" s="12"/>
      <c r="G170" s="21">
        <f>G10+G69+G102+G107+G128+G137+G144+G156+G163+G166</f>
        <v>363356682.29999989</v>
      </c>
      <c r="H170" s="21">
        <f t="shared" ref="H170:L170" si="164">H10+H69+H102+H107+H128+H137+H144+H156+H163+H166</f>
        <v>1559537.42</v>
      </c>
      <c r="I170" s="21">
        <f t="shared" si="164"/>
        <v>364916219.71999991</v>
      </c>
      <c r="J170" s="21">
        <f t="shared" si="164"/>
        <v>524902812.23000002</v>
      </c>
      <c r="K170" s="21">
        <f t="shared" si="164"/>
        <v>9419764.6899999995</v>
      </c>
      <c r="L170" s="21">
        <f t="shared" si="164"/>
        <v>534322576.91999996</v>
      </c>
    </row>
    <row r="171" spans="1:12" ht="11.25" hidden="1" customHeight="1">
      <c r="J171" s="7"/>
    </row>
    <row r="172" spans="1:12" ht="2.25" hidden="1" customHeight="1">
      <c r="J172" s="7"/>
    </row>
    <row r="173" spans="1:12" ht="22.5" hidden="1" customHeight="1">
      <c r="G173" s="7">
        <v>262596726.47</v>
      </c>
      <c r="J173" s="7">
        <v>262596726.47</v>
      </c>
    </row>
    <row r="174" spans="1:12" ht="0.75" hidden="1" customHeight="1">
      <c r="G174" s="7">
        <v>262596726.47</v>
      </c>
      <c r="J174" s="7">
        <v>262596726.47</v>
      </c>
    </row>
    <row r="175" spans="1:12" hidden="1">
      <c r="G175" s="7">
        <v>333449507.56</v>
      </c>
      <c r="J175" s="7">
        <v>318082635.43000001</v>
      </c>
    </row>
    <row r="176" spans="1:12" ht="0.75" hidden="1" customHeight="1">
      <c r="G176" s="7">
        <v>279877433.27999997</v>
      </c>
      <c r="J176" s="7">
        <v>279877433.27999997</v>
      </c>
    </row>
    <row r="177" spans="7:12" hidden="1"/>
    <row r="178" spans="7:12" hidden="1">
      <c r="G178" s="7">
        <f>G170-G176</f>
        <v>83479249.019999921</v>
      </c>
    </row>
    <row r="179" spans="7:12" hidden="1"/>
    <row r="180" spans="7:12" hidden="1">
      <c r="G180" s="7">
        <f>G175-G170</f>
        <v>-29907174.73999989</v>
      </c>
      <c r="J180" s="7">
        <f>J175-J170</f>
        <v>-206820176.80000001</v>
      </c>
    </row>
    <row r="181" spans="7:12">
      <c r="G181" s="47"/>
      <c r="H181" s="47"/>
      <c r="I181" s="47"/>
      <c r="K181" s="47"/>
      <c r="L181" s="47"/>
    </row>
  </sheetData>
  <autoFilter ref="A9:IB170">
    <filterColumn colId="7"/>
    <filterColumn colId="8"/>
  </autoFilter>
  <mergeCells count="12">
    <mergeCell ref="H8:H9"/>
    <mergeCell ref="I8:I9"/>
    <mergeCell ref="K8:K9"/>
    <mergeCell ref="L8:L9"/>
    <mergeCell ref="B1:L1"/>
    <mergeCell ref="B3:L3"/>
    <mergeCell ref="A6:L6"/>
    <mergeCell ref="J8:J9"/>
    <mergeCell ref="B8:E8"/>
    <mergeCell ref="A8:A9"/>
    <mergeCell ref="G8:G9"/>
    <mergeCell ref="F8:F9"/>
  </mergeCells>
  <phoneticPr fontId="0" type="noConversion"/>
  <pageMargins left="0.39370078740157483" right="0.39370078740157483" top="0.55118110236220474" bottom="0.39370078740157483" header="0.31496062992125984" footer="0.31496062992125984"/>
  <pageSetup paperSize="9" scale="48" fitToHeight="1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2024</vt:lpstr>
      <vt:lpstr>'2024'!Область_печати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dc:creator>
  <cp:lastModifiedBy>FIN1</cp:lastModifiedBy>
  <cp:lastPrinted>2025-02-28T06:28:54Z</cp:lastPrinted>
  <dcterms:created xsi:type="dcterms:W3CDTF">2013-10-30T08:55:37Z</dcterms:created>
  <dcterms:modified xsi:type="dcterms:W3CDTF">2025-10-27T06:51:18Z</dcterms:modified>
</cp:coreProperties>
</file>